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NSTRUTORA B&amp;C\Desktop\PROJETO CORGUINHO 14-02-2020\CD GRAVADO DIA 14-02-2020\"/>
    </mc:Choice>
  </mc:AlternateContent>
  <bookViews>
    <workbookView xWindow="240" yWindow="675" windowWidth="20115" windowHeight="7395" activeTab="1"/>
  </bookViews>
  <sheets>
    <sheet name="CRONO_FIN" sheetId="7" r:id="rId1"/>
    <sheet name="PLANILHA_ORÇ" sheetId="6" r:id="rId2"/>
    <sheet name="COMPOSIÇÃO" sheetId="5" r:id="rId3"/>
    <sheet name="BDI" sheetId="4" r:id="rId4"/>
  </sheets>
  <externalReferences>
    <externalReference r:id="rId5"/>
  </externalReferences>
  <definedNames>
    <definedName name="_xlnm.Print_Area" localSheetId="3">BDI!$A$1:$G$54</definedName>
    <definedName name="_xlnm.Print_Area" localSheetId="2">COMPOSIÇÃO!$A$1:$J$170</definedName>
    <definedName name="_xlnm.Print_Area" localSheetId="0">CRONO_FIN!$A$1:$G$33</definedName>
    <definedName name="_xlnm.Print_Area" localSheetId="1">PLANILHA_ORÇ!$A$1:$K$57</definedName>
    <definedName name="_xlnm.Print_Titles" localSheetId="3">BDI!$1:$8</definedName>
    <definedName name="_xlnm.Print_Titles" localSheetId="2">COMPOSIÇÃO!$8:$9</definedName>
    <definedName name="_xlnm.Print_Titles" localSheetId="0">CRONO_FIN!$A:$C,CRONO_FIN!$1:$8</definedName>
    <definedName name="_xlnm.Print_Titles" localSheetId="1">PLANILHA_ORÇ!$8:$8</definedName>
  </definedNames>
  <calcPr calcId="162913"/>
</workbook>
</file>

<file path=xl/calcChain.xml><?xml version="1.0" encoding="utf-8"?>
<calcChain xmlns="http://schemas.openxmlformats.org/spreadsheetml/2006/main">
  <c r="C47" i="6" l="1"/>
  <c r="D47" i="6"/>
  <c r="E47" i="6"/>
  <c r="F46" i="6" l="1"/>
  <c r="F53" i="6" l="1"/>
  <c r="H149" i="5"/>
  <c r="E33" i="6" l="1"/>
  <c r="D33" i="6"/>
  <c r="C33" i="6"/>
  <c r="I170" i="5" l="1"/>
  <c r="I169" i="5" s="1"/>
  <c r="H169" i="5"/>
  <c r="G33" i="6" s="1"/>
  <c r="J169" i="5" l="1"/>
  <c r="H33" i="6"/>
  <c r="I33" i="6" s="1"/>
  <c r="H126" i="5"/>
  <c r="H125" i="5"/>
  <c r="I124" i="5"/>
  <c r="I123" i="5"/>
  <c r="H122" i="5" l="1"/>
  <c r="G47" i="6" s="1"/>
  <c r="I122" i="5"/>
  <c r="H47" i="6" s="1"/>
  <c r="I47" i="6" l="1"/>
  <c r="J122" i="5"/>
  <c r="C38" i="6"/>
  <c r="D46" i="6"/>
  <c r="B32" i="7" l="1"/>
  <c r="B30" i="7"/>
  <c r="A2" i="4"/>
  <c r="A3" i="4"/>
  <c r="A1" i="4"/>
  <c r="H103" i="5" l="1"/>
  <c r="H104" i="5"/>
  <c r="H105" i="5"/>
  <c r="H106" i="5"/>
  <c r="C45" i="6"/>
  <c r="D45" i="6"/>
  <c r="E45" i="6"/>
  <c r="I99" i="5" l="1"/>
  <c r="I98" i="5"/>
  <c r="H97" i="5"/>
  <c r="H96" i="5"/>
  <c r="H95" i="5"/>
  <c r="H94" i="5"/>
  <c r="H93" i="5"/>
  <c r="H92" i="5"/>
  <c r="H91" i="5"/>
  <c r="H90" i="5"/>
  <c r="H89" i="5"/>
  <c r="H88" i="5" l="1"/>
  <c r="I88" i="5"/>
  <c r="J88" i="5" l="1"/>
  <c r="A3" i="6" l="1"/>
  <c r="A4" i="6"/>
  <c r="A2" i="6"/>
  <c r="H79" i="5"/>
  <c r="H78" i="5"/>
  <c r="I77" i="5"/>
  <c r="I76" i="5"/>
  <c r="C42" i="6"/>
  <c r="D42" i="6"/>
  <c r="E42" i="6"/>
  <c r="C43" i="6"/>
  <c r="D43" i="6"/>
  <c r="E43" i="6"/>
  <c r="C48" i="6" l="1"/>
  <c r="D48" i="6"/>
  <c r="E48" i="6"/>
  <c r="A2" i="7" l="1"/>
  <c r="A3" i="7"/>
  <c r="A1" i="7"/>
  <c r="H21" i="5" l="1"/>
  <c r="E55" i="6" l="1"/>
  <c r="D55" i="6"/>
  <c r="C55" i="6"/>
  <c r="E54" i="6"/>
  <c r="D54" i="6"/>
  <c r="C54" i="6"/>
  <c r="E53" i="6"/>
  <c r="D53" i="6"/>
  <c r="C53" i="6"/>
  <c r="E51" i="6"/>
  <c r="D51" i="6"/>
  <c r="C51" i="6"/>
  <c r="E50" i="6"/>
  <c r="D50" i="6"/>
  <c r="C50" i="6"/>
  <c r="E49" i="6"/>
  <c r="D49" i="6"/>
  <c r="C49" i="6"/>
  <c r="E46" i="6"/>
  <c r="C46" i="6"/>
  <c r="E44" i="6"/>
  <c r="D44" i="6"/>
  <c r="C44" i="6"/>
  <c r="E41" i="6"/>
  <c r="D41" i="6"/>
  <c r="C41" i="6"/>
  <c r="E40" i="6"/>
  <c r="D40" i="6"/>
  <c r="C40" i="6"/>
  <c r="E39" i="6"/>
  <c r="D39" i="6"/>
  <c r="C39" i="6"/>
  <c r="E38" i="6"/>
  <c r="D38" i="6"/>
  <c r="E37" i="6"/>
  <c r="D37" i="6"/>
  <c r="C37" i="6"/>
  <c r="E36" i="6"/>
  <c r="D36" i="6"/>
  <c r="C36" i="6"/>
  <c r="E30" i="6"/>
  <c r="D30" i="6"/>
  <c r="C30" i="6"/>
  <c r="E29" i="6"/>
  <c r="D29" i="6"/>
  <c r="C29" i="6"/>
  <c r="E26" i="6"/>
  <c r="D26" i="6"/>
  <c r="C26" i="6"/>
  <c r="E25" i="6"/>
  <c r="D25" i="6"/>
  <c r="C25" i="6"/>
  <c r="E19" i="6"/>
  <c r="E15" i="6"/>
  <c r="E11" i="6"/>
  <c r="D19" i="6"/>
  <c r="D15" i="6"/>
  <c r="D11" i="6"/>
  <c r="C19" i="6"/>
  <c r="C15" i="6"/>
  <c r="C11" i="6"/>
  <c r="I11" i="5" l="1"/>
  <c r="I10" i="5" s="1"/>
  <c r="H11" i="6" s="1"/>
  <c r="I15" i="5"/>
  <c r="I16" i="5"/>
  <c r="I19" i="5"/>
  <c r="I20" i="5"/>
  <c r="I28" i="5"/>
  <c r="I27" i="5" s="1"/>
  <c r="I31" i="5"/>
  <c r="I30" i="5" s="1"/>
  <c r="I34" i="5"/>
  <c r="I33" i="5" s="1"/>
  <c r="I40" i="5"/>
  <c r="I41" i="5"/>
  <c r="I45" i="5"/>
  <c r="I46" i="5"/>
  <c r="I50" i="5"/>
  <c r="I51" i="5"/>
  <c r="I56" i="5"/>
  <c r="I57" i="5"/>
  <c r="I60" i="5"/>
  <c r="I61" i="5"/>
  <c r="I65" i="5"/>
  <c r="I66" i="5"/>
  <c r="I70" i="5"/>
  <c r="I71" i="5"/>
  <c r="I82" i="5"/>
  <c r="I83" i="5"/>
  <c r="I112" i="5"/>
  <c r="I113" i="5"/>
  <c r="I117" i="5"/>
  <c r="I118" i="5"/>
  <c r="I130" i="5"/>
  <c r="I131" i="5"/>
  <c r="I136" i="5"/>
  <c r="I137" i="5"/>
  <c r="I143" i="5"/>
  <c r="I144" i="5"/>
  <c r="I147" i="5"/>
  <c r="I148" i="5"/>
  <c r="I152" i="5"/>
  <c r="I153" i="5"/>
  <c r="I158" i="5"/>
  <c r="I159" i="5"/>
  <c r="I165" i="5"/>
  <c r="I166" i="5"/>
  <c r="I102" i="5" l="1"/>
  <c r="H45" i="6"/>
  <c r="H25" i="6"/>
  <c r="H29" i="6"/>
  <c r="H26" i="6"/>
  <c r="I151" i="5"/>
  <c r="I14" i="5"/>
  <c r="H15" i="6" s="1"/>
  <c r="I146" i="5"/>
  <c r="I141" i="5"/>
  <c r="I18" i="5"/>
  <c r="H19" i="6" s="1"/>
  <c r="I44" i="5"/>
  <c r="I81" i="5"/>
  <c r="H43" i="6" s="1"/>
  <c r="I69" i="5"/>
  <c r="I39" i="5"/>
  <c r="I135" i="5"/>
  <c r="I75" i="5"/>
  <c r="H42" i="6" s="1"/>
  <c r="I64" i="5"/>
  <c r="I162" i="5"/>
  <c r="I59" i="5"/>
  <c r="I49" i="5"/>
  <c r="H37" i="6" s="1"/>
  <c r="I157" i="5"/>
  <c r="I129" i="5"/>
  <c r="I116" i="5"/>
  <c r="I54" i="5"/>
  <c r="H48" i="6" l="1"/>
  <c r="H46" i="6"/>
  <c r="H30" i="6"/>
  <c r="H36" i="6"/>
  <c r="H40" i="6"/>
  <c r="H50" i="6"/>
  <c r="H39" i="6"/>
  <c r="H49" i="6"/>
  <c r="H41" i="6"/>
  <c r="H54" i="6"/>
  <c r="H55" i="6"/>
  <c r="H44" i="6"/>
  <c r="H53" i="6"/>
  <c r="H38" i="6"/>
  <c r="H51" i="6"/>
  <c r="H146" i="5"/>
  <c r="J146" i="5" l="1"/>
  <c r="H120" i="5" l="1"/>
  <c r="H119" i="5"/>
  <c r="H164" i="5"/>
  <c r="H163" i="5"/>
  <c r="H160" i="5"/>
  <c r="H157" i="5" s="1"/>
  <c r="H154" i="5"/>
  <c r="H151" i="5" s="1"/>
  <c r="H139" i="5"/>
  <c r="H138" i="5"/>
  <c r="H133" i="5"/>
  <c r="H132" i="5"/>
  <c r="H111" i="5"/>
  <c r="H110" i="5"/>
  <c r="H109" i="5"/>
  <c r="H108" i="5"/>
  <c r="H107" i="5"/>
  <c r="H85" i="5"/>
  <c r="H84" i="5"/>
  <c r="H72" i="5"/>
  <c r="H69" i="5" s="1"/>
  <c r="H67" i="5"/>
  <c r="H64" i="5" s="1"/>
  <c r="H62" i="5"/>
  <c r="H59" i="5" s="1"/>
  <c r="H55" i="5"/>
  <c r="H54" i="5" s="1"/>
  <c r="H52" i="5"/>
  <c r="H49" i="5" s="1"/>
  <c r="H47" i="5"/>
  <c r="H44" i="5" s="1"/>
  <c r="H42" i="5"/>
  <c r="H39" i="5" s="1"/>
  <c r="H37" i="5"/>
  <c r="H36" i="5"/>
  <c r="H35" i="5"/>
  <c r="H30" i="5"/>
  <c r="H27" i="5"/>
  <c r="H25" i="5"/>
  <c r="H24" i="5"/>
  <c r="H23" i="5"/>
  <c r="H22" i="5"/>
  <c r="H14" i="5"/>
  <c r="G15" i="6" s="1"/>
  <c r="H10" i="5"/>
  <c r="G11" i="6" s="1"/>
  <c r="BU315" i="4"/>
  <c r="BU314" i="4"/>
  <c r="BU313" i="4"/>
  <c r="BT312" i="4"/>
  <c r="BU312" i="4" s="1"/>
  <c r="CE311" i="4"/>
  <c r="CD311" i="4"/>
  <c r="CD312" i="4" s="1"/>
  <c r="CD313" i="4" s="1"/>
  <c r="CD314" i="4" s="1"/>
  <c r="CD315" i="4" s="1"/>
  <c r="CD316" i="4" s="1"/>
  <c r="BU311" i="4"/>
  <c r="BT310" i="4"/>
  <c r="BU310" i="4" s="1"/>
  <c r="CE304" i="4"/>
  <c r="CD304" i="4"/>
  <c r="CD305" i="4" s="1"/>
  <c r="CD306" i="4" s="1"/>
  <c r="CD307" i="4" s="1"/>
  <c r="CD308" i="4" s="1"/>
  <c r="CD309" i="4" s="1"/>
  <c r="CE298" i="4"/>
  <c r="CD298" i="4"/>
  <c r="CD299" i="4" s="1"/>
  <c r="CD300" i="4" s="1"/>
  <c r="CD301" i="4" s="1"/>
  <c r="CD302" i="4" s="1"/>
  <c r="CD303" i="4" s="1"/>
  <c r="CE291" i="4"/>
  <c r="CD291" i="4"/>
  <c r="CD292" i="4" s="1"/>
  <c r="CD293" i="4" s="1"/>
  <c r="CD294" i="4" s="1"/>
  <c r="CD295" i="4" s="1"/>
  <c r="CD296" i="4" s="1"/>
  <c r="CE283" i="4"/>
  <c r="CD283" i="4"/>
  <c r="CD284" i="4" s="1"/>
  <c r="CD285" i="4" s="1"/>
  <c r="CD286" i="4" s="1"/>
  <c r="CD287" i="4" s="1"/>
  <c r="CD288" i="4" s="1"/>
  <c r="CE275" i="4"/>
  <c r="CD275" i="4"/>
  <c r="CD276" i="4" s="1"/>
  <c r="CD277" i="4" s="1"/>
  <c r="CD278" i="4" s="1"/>
  <c r="CD279" i="4" s="1"/>
  <c r="CD280" i="4" s="1"/>
  <c r="BV266" i="4"/>
  <c r="BV265" i="4"/>
  <c r="BV264" i="4"/>
  <c r="BU299" i="4" s="1"/>
  <c r="BV263" i="4"/>
  <c r="BV262" i="4"/>
  <c r="BV261" i="4"/>
  <c r="K58" i="4"/>
  <c r="K49" i="4"/>
  <c r="I40" i="4"/>
  <c r="I39" i="4"/>
  <c r="I38" i="4"/>
  <c r="I37" i="4"/>
  <c r="I36" i="4"/>
  <c r="C25" i="4"/>
  <c r="CI270" i="4" s="1"/>
  <c r="K12" i="4"/>
  <c r="H102" i="5" l="1"/>
  <c r="B14" i="7"/>
  <c r="B9" i="7"/>
  <c r="G25" i="6"/>
  <c r="G26" i="6"/>
  <c r="G30" i="6"/>
  <c r="G39" i="6"/>
  <c r="G53" i="6"/>
  <c r="G36" i="6"/>
  <c r="G40" i="6"/>
  <c r="G54" i="6"/>
  <c r="G37" i="6"/>
  <c r="G41" i="6"/>
  <c r="G38" i="6"/>
  <c r="H116" i="5"/>
  <c r="H135" i="5"/>
  <c r="J30" i="5"/>
  <c r="H75" i="5"/>
  <c r="G42" i="6" s="1"/>
  <c r="H141" i="5"/>
  <c r="G50" i="6" s="1"/>
  <c r="J27" i="5"/>
  <c r="H33" i="5"/>
  <c r="H129" i="5"/>
  <c r="H162" i="5"/>
  <c r="H81" i="5"/>
  <c r="G43" i="6" s="1"/>
  <c r="J10" i="5"/>
  <c r="I11" i="6" s="1"/>
  <c r="J14" i="5"/>
  <c r="I15" i="6" s="1"/>
  <c r="H18" i="5"/>
  <c r="G19" i="6" s="1"/>
  <c r="BU300" i="4"/>
  <c r="BV299" i="4"/>
  <c r="C54" i="4" s="1"/>
  <c r="B16" i="4"/>
  <c r="BX299" i="4"/>
  <c r="E54" i="4" s="1"/>
  <c r="BW299" i="4"/>
  <c r="D54" i="4" s="1"/>
  <c r="F27" i="4"/>
  <c r="CI271" i="4"/>
  <c r="G51" i="6" l="1"/>
  <c r="G45" i="6"/>
  <c r="J102" i="5"/>
  <c r="G48" i="6"/>
  <c r="I43" i="6"/>
  <c r="I42" i="6"/>
  <c r="G55" i="6"/>
  <c r="G49" i="6"/>
  <c r="G44" i="6"/>
  <c r="G46" i="6"/>
  <c r="G29" i="6"/>
  <c r="K15" i="6"/>
  <c r="K16" i="6" s="1"/>
  <c r="K11" i="6"/>
  <c r="I50" i="6"/>
  <c r="J39" i="5"/>
  <c r="J44" i="5"/>
  <c r="J59" i="5"/>
  <c r="J151" i="5"/>
  <c r="J64" i="5"/>
  <c r="J54" i="5"/>
  <c r="J49" i="5"/>
  <c r="J157" i="5"/>
  <c r="J69" i="5"/>
  <c r="J33" i="5"/>
  <c r="J162" i="5"/>
  <c r="J116" i="5"/>
  <c r="J141" i="5"/>
  <c r="J135" i="5"/>
  <c r="J75" i="5"/>
  <c r="J81" i="5"/>
  <c r="J129" i="5"/>
  <c r="J18" i="5"/>
  <c r="F42" i="4"/>
  <c r="I42" i="4" s="1"/>
  <c r="E49" i="4" s="1"/>
  <c r="K5" i="6" s="1"/>
  <c r="J47" i="6" s="1"/>
  <c r="K47" i="6" s="1"/>
  <c r="F60" i="4"/>
  <c r="I60" i="4" s="1"/>
  <c r="E58" i="4" s="1"/>
  <c r="BW300" i="4"/>
  <c r="D36" i="4" s="1"/>
  <c r="BV300" i="4"/>
  <c r="C36" i="4" s="1"/>
  <c r="BX300" i="4"/>
  <c r="E36" i="4" s="1"/>
  <c r="K36" i="4" s="1"/>
  <c r="BU301" i="4"/>
  <c r="J50" i="6" l="1"/>
  <c r="K50" i="6" s="1"/>
  <c r="J42" i="6"/>
  <c r="K42" i="6" s="1"/>
  <c r="J43" i="6"/>
  <c r="K43" i="6" s="1"/>
  <c r="J33" i="6"/>
  <c r="K33" i="6" s="1"/>
  <c r="B51" i="4"/>
  <c r="I45" i="6"/>
  <c r="J45" i="6" s="1"/>
  <c r="K45" i="6" s="1"/>
  <c r="I48" i="6"/>
  <c r="J48" i="6" s="1"/>
  <c r="K48" i="6" s="1"/>
  <c r="K12" i="6"/>
  <c r="I25" i="6"/>
  <c r="J25" i="6" s="1"/>
  <c r="K25" i="6" s="1"/>
  <c r="I19" i="6"/>
  <c r="J19" i="6" s="1"/>
  <c r="K19" i="6" s="1"/>
  <c r="K20" i="6" s="1"/>
  <c r="I26" i="6"/>
  <c r="J26" i="6" s="1"/>
  <c r="K26" i="6" s="1"/>
  <c r="BX301" i="4"/>
  <c r="E37" i="4" s="1"/>
  <c r="BU302" i="4"/>
  <c r="BW301" i="4"/>
  <c r="D37" i="4" s="1"/>
  <c r="BV301" i="4"/>
  <c r="C37" i="4" s="1"/>
  <c r="K9" i="6" l="1"/>
  <c r="G10" i="7" s="1"/>
  <c r="I38" i="6"/>
  <c r="J38" i="6" s="1"/>
  <c r="K38" i="6" s="1"/>
  <c r="I41" i="6"/>
  <c r="J41" i="6" s="1"/>
  <c r="K41" i="6" s="1"/>
  <c r="I39" i="6"/>
  <c r="J39" i="6" s="1"/>
  <c r="K39" i="6" s="1"/>
  <c r="I40" i="6"/>
  <c r="J40" i="6" s="1"/>
  <c r="K40" i="6" s="1"/>
  <c r="I51" i="6"/>
  <c r="J51" i="6" s="1"/>
  <c r="K51" i="6" s="1"/>
  <c r="I36" i="6"/>
  <c r="J36" i="6" s="1"/>
  <c r="K36" i="6" s="1"/>
  <c r="I29" i="6"/>
  <c r="J29" i="6" s="1"/>
  <c r="K29" i="6" s="1"/>
  <c r="I37" i="6"/>
  <c r="J37" i="6" s="1"/>
  <c r="K37" i="6" s="1"/>
  <c r="I30" i="6"/>
  <c r="J30" i="6" s="1"/>
  <c r="K30" i="6" s="1"/>
  <c r="I55" i="6"/>
  <c r="J55" i="6" s="1"/>
  <c r="K55" i="6" s="1"/>
  <c r="I44" i="6"/>
  <c r="I54" i="6"/>
  <c r="J54" i="6" s="1"/>
  <c r="K54" i="6" s="1"/>
  <c r="I46" i="6"/>
  <c r="J46" i="6" s="1"/>
  <c r="K46" i="6" s="1"/>
  <c r="I53" i="6"/>
  <c r="J53" i="6" s="1"/>
  <c r="K53" i="6" s="1"/>
  <c r="I49" i="6"/>
  <c r="J49" i="6" s="1"/>
  <c r="K49" i="6" s="1"/>
  <c r="K37" i="4"/>
  <c r="BW302" i="4"/>
  <c r="D38" i="4" s="1"/>
  <c r="BU303" i="4"/>
  <c r="BV302" i="4"/>
  <c r="C38" i="4" s="1"/>
  <c r="BX302" i="4"/>
  <c r="E38" i="4" s="1"/>
  <c r="J44" i="6" l="1"/>
  <c r="K44" i="6" s="1"/>
  <c r="K38" i="4"/>
  <c r="BU304" i="4"/>
  <c r="BV303" i="4"/>
  <c r="C39" i="4" s="1"/>
  <c r="BX303" i="4"/>
  <c r="E39" i="4" s="1"/>
  <c r="BW303" i="4"/>
  <c r="D39" i="4" s="1"/>
  <c r="E10" i="7" l="1"/>
  <c r="F10" i="7"/>
  <c r="D10" i="7"/>
  <c r="K39" i="4"/>
  <c r="BV304" i="4"/>
  <c r="C40" i="4" s="1"/>
  <c r="BX304" i="4"/>
  <c r="E40" i="4" s="1"/>
  <c r="BW304" i="4"/>
  <c r="D40" i="4" s="1"/>
  <c r="K40" i="4" l="1"/>
  <c r="K23" i="6" l="1"/>
  <c r="K57" i="6" s="1"/>
  <c r="G15" i="7" l="1"/>
  <c r="F15" i="7" s="1"/>
  <c r="F19" i="7" s="1"/>
  <c r="D15" i="7" l="1"/>
  <c r="D19" i="7" s="1"/>
  <c r="D20" i="7" s="1"/>
  <c r="E15" i="7"/>
  <c r="E19" i="7" s="1"/>
  <c r="G19" i="7"/>
  <c r="C10" i="7" s="1"/>
  <c r="E20" i="7" l="1"/>
  <c r="F20" i="7" s="1"/>
  <c r="F21" i="7"/>
  <c r="C15" i="7"/>
  <c r="C19" i="7" s="1"/>
  <c r="E21" i="7"/>
  <c r="D21" i="7"/>
  <c r="D22" i="7" l="1"/>
  <c r="E22" i="7" s="1"/>
  <c r="F22" i="7" s="1"/>
</calcChain>
</file>

<file path=xl/sharedStrings.xml><?xml version="1.0" encoding="utf-8"?>
<sst xmlns="http://schemas.openxmlformats.org/spreadsheetml/2006/main" count="691" uniqueCount="285">
  <si>
    <r>
      <t xml:space="preserve">VERIFICAÇÃO DO BDI - ACÓRDÃO 2.622/2013      </t>
    </r>
    <r>
      <rPr>
        <b/>
        <sz val="10"/>
        <rFont val="Century Gothic"/>
        <family val="2"/>
      </rPr>
      <t xml:space="preserve"> Rev 02</t>
    </r>
  </si>
  <si>
    <t>DADOS INICIAIS</t>
  </si>
  <si>
    <t>TIPO DE OBRA:</t>
  </si>
  <si>
    <t>Construção e Manutenção de Estações e Redes de Distribuição de Energia Elétrica</t>
  </si>
  <si>
    <t>ENQUADRAMENTO NA DESONERAÇÃO CONFORME LEI N° 12.844/2013:*</t>
  </si>
  <si>
    <t>NÃO</t>
  </si>
  <si>
    <t>*Uso de encargos sociais desonerados na elaboração do orçamento</t>
  </si>
  <si>
    <t>ENQUADRAM-SE NO TIPO SELECIONADO:</t>
  </si>
  <si>
    <t>CÁLCULO DOS IMPOSTOS</t>
  </si>
  <si>
    <t xml:space="preserve">TRIBUTOS (impostos COFINS 3%, e PIS 0,65%) </t>
  </si>
  <si>
    <t>ISS BRUTO % (LEI MUNICIPAL):</t>
  </si>
  <si>
    <t>% INCIDÊNCIA (M.OBRA)*</t>
  </si>
  <si>
    <t>ISS LÍQUIDO</t>
  </si>
  <si>
    <t>TOTAL IMPOSTOS</t>
  </si>
  <si>
    <t>*Incidência do total do contrato que representa mão de obra para compor a base de cálculo conf. legislação municipal.</t>
  </si>
  <si>
    <t>VERFICAÇÃO E CÁLCULO DO BDI</t>
  </si>
  <si>
    <t>ITEM COMPONENTE</t>
  </si>
  <si>
    <t>1º QUARTIL</t>
  </si>
  <si>
    <t>MÉDIO</t>
  </si>
  <si>
    <t>3º QUARTIL</t>
  </si>
  <si>
    <t>Adotado</t>
  </si>
  <si>
    <t>Cálculo arredondado</t>
  </si>
  <si>
    <t>Administração Central</t>
  </si>
  <si>
    <t>Seguro e Garantia</t>
  </si>
  <si>
    <t>Risco</t>
  </si>
  <si>
    <t>Despesas Financeiras</t>
  </si>
  <si>
    <t>Lucro</t>
  </si>
  <si>
    <t>Impostos</t>
  </si>
  <si>
    <t>BDI CALCULADO</t>
  </si>
  <si>
    <t>LIMITES DO BDI</t>
  </si>
  <si>
    <t>CORREÇÃO DA DESONERAÇÃO</t>
  </si>
  <si>
    <t>BDI CALCULADO C/ DESONERAÇÃO:</t>
  </si>
  <si>
    <t>Contribuição Previdenciária sobre a Receita Bruta (CPRB)</t>
  </si>
  <si>
    <t>BANCO DE DADOS</t>
  </si>
  <si>
    <t>TIPO DE OBRA</t>
  </si>
  <si>
    <t>CÓDIGO</t>
  </si>
  <si>
    <t>ENQUARAMENTO</t>
  </si>
  <si>
    <t>Construção de edificios</t>
  </si>
  <si>
    <t>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</si>
  <si>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>Construção de rodovias e ferrovias</t>
  </si>
  <si>
    <t>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</si>
  <si>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>Construção de Redes de Abastecimento de Água, Coleta de Esgoto e Construções Correlatas</t>
  </si>
  <si>
    <t>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</si>
  <si>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>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</si>
  <si>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>Portuárias, Marítimas e Fluviais</t>
  </si>
  <si>
    <t xml:space="preserve">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</si>
  <si>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>Fornecimento de Materiais e Equipamentos</t>
  </si>
  <si>
    <t xml:space="preserve">O fornecimento de materiais e equipamentos relevantes de natureza específica, como é o caso de: materiais betuminosos para obras rodoviárias,tubos de ferro fundido ou PVC para obras de abastecimento de água,elevadores e escadas rolantes para obras aeroportuárias.
Os materiais e equipamentos devem compor itens próprios na planilha orçamentária, apartados de sua instalação, assentamento ou produção, p. ex., conjunto motor-bomba, tubulação de ferro fundido e material betuminoso, respectivamente.
A adoção de taxa de BDI reduzida somente se justifica no caso de ficarem satisfeitas cumulativamente as seguintes condições: fornecimento de materiais e equipamentos que possam ser contratados diretamente do fabricante ou de fornecedor com especialidade própria e diversa da contratada principal;que se constitua mera intermediação entre a construtora e o fabricante; que a intermediação para fornecimento de equipamentos seja atividade residual da construtora.
</t>
  </si>
  <si>
    <t>PIS</t>
  </si>
  <si>
    <t>CONFINS</t>
  </si>
  <si>
    <t>BASE DE CÁLCULO</t>
  </si>
  <si>
    <t>LUCRO PRESUMIDO</t>
  </si>
  <si>
    <t>RECEITA BRUTA (VALOR DA NOTA)</t>
  </si>
  <si>
    <t>VALOR DA NOTA - RECUPERAÇÃO DE CRÉDITO (AQUISIÇÃO DE INSUMOS)</t>
  </si>
  <si>
    <t>Código da pesquisa</t>
  </si>
  <si>
    <t>1º Quartil</t>
  </si>
  <si>
    <t>Médio</t>
  </si>
  <si>
    <t>3º Quartil</t>
  </si>
  <si>
    <t>BDI</t>
  </si>
  <si>
    <t>1 Quartil</t>
  </si>
  <si>
    <t>3 Quartil</t>
  </si>
  <si>
    <t>COMPOSIÇÃO UNITÁRIA DE PREÇOS</t>
  </si>
  <si>
    <t>Ítem</t>
  </si>
  <si>
    <t>Referência</t>
  </si>
  <si>
    <t>Cóigos</t>
  </si>
  <si>
    <t>Especificações</t>
  </si>
  <si>
    <t>Unidade</t>
  </si>
  <si>
    <t>Coef</t>
  </si>
  <si>
    <t>V. Unit</t>
  </si>
  <si>
    <t>Materiais</t>
  </si>
  <si>
    <t>M. de Obra</t>
  </si>
  <si>
    <t>Total</t>
  </si>
  <si>
    <t>ADMT</t>
  </si>
  <si>
    <t>COTAÇÃO</t>
  </si>
  <si>
    <t>ART - ANOTAÇÃO DE RESPONSABILIDADE TÉCNICA</t>
  </si>
  <si>
    <t>UN</t>
  </si>
  <si>
    <t/>
  </si>
  <si>
    <t>CREA-MS</t>
  </si>
  <si>
    <t>ANOTAÇÃO DE RESPONSABILIDADE TÉCNICA COM VALOR DE CONTRATO ACIMA DE R$15.000,00</t>
  </si>
  <si>
    <t>H</t>
  </si>
  <si>
    <t>COMPOSICAO</t>
  </si>
  <si>
    <t>INSUMO</t>
  </si>
  <si>
    <t>SERT</t>
  </si>
  <si>
    <t>MOBILIZACAO E DESMOBILIZAÇÃO DE 01 EQUIPAMENTO CAMINHÃO MUNCK COM CESTO AÉREO, DISTANCIA DE 10KM ATE 20KM</t>
  </si>
  <si>
    <t>GUINDAUTO HIDRÁULICO, CAPACIDADE MÁXIMA DE CARGA 3300 KG, MOMENTO MÁXIMO DE CARGA 5,8 TM, ALCANCE MÁXIMO HORIZONTAL 7,60 M, INCLUSIVE CAMINHÃO TOCO PBT 16.000 KG, POTÊNCIA DE 189 CV - CHP DIURNO. AF_03/2016</t>
  </si>
  <si>
    <t>CHP</t>
  </si>
  <si>
    <t>AUXILIAR DE ELETRICISTA COM ENCARGOS COMPLEMENTARES</t>
  </si>
  <si>
    <t>CANT</t>
  </si>
  <si>
    <t>74209/001</t>
  </si>
  <si>
    <t>PLACA DE OBRA EM CHAPA DE ACO GALVANIZADO</t>
  </si>
  <si>
    <t>M2</t>
  </si>
  <si>
    <t>88262</t>
  </si>
  <si>
    <t>CARPINTEIRO DE FORMAS COM ENCARGOS COMPLEMENTARES</t>
  </si>
  <si>
    <t>88316</t>
  </si>
  <si>
    <t>SERVENTE COM ENCARGOS COMPLEMENTARES</t>
  </si>
  <si>
    <t>94962</t>
  </si>
  <si>
    <t>CONCRETO MAGRO PARA LASTRO, TRAÇO 1:4,5:4,5 (CIMENTO/ AREIA MÉDIA/ BRITA 1)  - PREPARO MECÂNICO COM BETONEIRA 400 L. AF_07/2016</t>
  </si>
  <si>
    <t>M3</t>
  </si>
  <si>
    <t>4417</t>
  </si>
  <si>
    <t>SARRAFO DE MADEIRA NAO APARELHADA *2,5 X 7* CM, MACARANDUBA, ANGELIM OU EQUIVALENTE DA REGIAO</t>
  </si>
  <si>
    <t>M</t>
  </si>
  <si>
    <t>4491</t>
  </si>
  <si>
    <t>PECA DE MADEIRA NATIVA / REGIONAL 7,5 X 7,5CM (3X3) NAO APARELHADA (P/FORMA)</t>
  </si>
  <si>
    <t>4813</t>
  </si>
  <si>
    <t>PLACA DE OBRA (PARA CONSTRUCAO CIVIL) EM CHAPA GALVANIZADA *N. 22*, DE *2,0 X 1,125* M</t>
  </si>
  <si>
    <t>5075</t>
  </si>
  <si>
    <t>PREGO DE ACO POLIDO COM CABECA 18 X 30 (2 3/4 X 10)</t>
  </si>
  <si>
    <t>KG</t>
  </si>
  <si>
    <t>NÃO AFERIDA</t>
  </si>
  <si>
    <t>ELETRICISTA COM ENCARGOS COMPLEMENTARES</t>
  </si>
  <si>
    <t>INEL</t>
  </si>
  <si>
    <t>88264</t>
  </si>
  <si>
    <t>CAIXA DE PASSAGEM 30X30X40 COM TAMPA E DRENO BRITA</t>
  </si>
  <si>
    <t>88309</t>
  </si>
  <si>
    <t>PEDREIRO COM ENCARGOS COMPLEMENTARES</t>
  </si>
  <si>
    <t>02965/ORSE</t>
  </si>
  <si>
    <t>21127</t>
  </si>
  <si>
    <t>FITA ISOLANTE ADESIVA ANTICHAMA, USO ATE 750 V, EM ROLO DE 19 MM X 5 M</t>
  </si>
  <si>
    <t>91931</t>
  </si>
  <si>
    <t>CABO DE COBRE FLEXÍVEL ISOLADO, 6 MM², ANTI-CHAMA 0,6/1,0 KV, PARA CIRCUITOS TERMINAIS - FORNECIMENTO E INSTALAÇÃO. AF_12/2015</t>
  </si>
  <si>
    <t>CABO DE COBRE, FLEXIVEL, CLASSE 4 OU 5, ISOLACAO EM PVC/A, ANTICHAMA BWF-B, COBERTURA PVC-ST1, ANTICHAMA BWF-B, 1 CONDUTOR, 0,6/1 KV, SECAO NOMINAL 6 MM2</t>
  </si>
  <si>
    <t>88247</t>
  </si>
  <si>
    <t>91933</t>
  </si>
  <si>
    <t>CABO DE COBRE FLEXÍVEL ISOLADO, 10 MM², ANTI-CHAMA 0,6/1,0 KV, PARA CIRCUITOS TERMINAIS - FORNECIMENTO E INSTALAÇÃO. AF_12/2015</t>
  </si>
  <si>
    <t>CAIXA PARA QUADRO DE COMANDOS COM PLACA DE MONTAGEM DE EQUIPAMENTOS COM PINTURA ELETROSTÁTICA BEGE NAS DIMENSÕES 500X400X200MM</t>
  </si>
  <si>
    <t>DISJUNTOR TIPO DIN/IEC, BIPOLAR DE 2 A</t>
  </si>
  <si>
    <t>RELE FOTOELETRICO INTERNO E EXTERNO BIVOLT 1000 W, DE CONECTOR, SEM BASE</t>
  </si>
  <si>
    <t>BASE PARA RELE COM SUPORTE METALICO</t>
  </si>
  <si>
    <t>BASE UNIPOLAR PARA FUSIVEL NH1, CORRENTE NOMINAL DE 250 A, SEM CAPA</t>
  </si>
  <si>
    <t>TERMINAL A COMPRESSAO EM COBRE ESTANHADO PARA CABO 16 MM2, 1 FURO E 1 COMPRESSAO, PARA PARAFUSO DE FIXACAO M6</t>
  </si>
  <si>
    <t>TRILHO GALVANIZADO PARA MONTAGEM DE EQUIPAMENTOS EM QUADRO DE COMANDOS TIPO DIN</t>
  </si>
  <si>
    <t xml:space="preserve">CINTA BAP PARA FIXAÇÃO DE EQUIPAMENTOS DE TELEFONIA EM POSTE </t>
  </si>
  <si>
    <t>COMPOSIÇÃO REFERENCIA: PRÓPRIA</t>
  </si>
  <si>
    <t>HASTE DE ATERRAMENTO 5/8  PARA SPDA - FORNECIMENTO E INSTALAÇÃO. AF_12/2017</t>
  </si>
  <si>
    <t xml:space="preserve">!EM PROCESSO DE DESATIVACAO! HASTE DE ATERRAMENTO EM ACO COM 3,00 M DE COMPRIMENTO E DN = 5/8", REVESTIDA COM BAIXA CAMADA DE COBRE, SEM CONECTOR </t>
  </si>
  <si>
    <t>COMPOSIÇÃO REFERENCIA: 96985</t>
  </si>
  <si>
    <t>CONECTOR PARAFUSO FENDIDO SPLIT-BOLT - PARA CABO DE 10MM2 - FORNECIMENTO E INSTALAÇÃO</t>
  </si>
  <si>
    <t>UN.</t>
  </si>
  <si>
    <t>CONECTOR METALICO TIPO PARAFUSO FENDIDO (SPLIT BOLT), PARA CABOS ATE 10 MM2</t>
  </si>
  <si>
    <t>MOVT</t>
  </si>
  <si>
    <t>93358</t>
  </si>
  <si>
    <t>ESCAVAÇÃO MANUAL DE VALAS. AF_03/2016</t>
  </si>
  <si>
    <t>REATERRO DE VALA COM COMPACTAÇÃO MANUAL</t>
  </si>
  <si>
    <t>FUES</t>
  </si>
  <si>
    <t xml:space="preserve">CONCRETO FCK = 15MPA, TRAÇO 1:3,4:3,5 (CIMENTO/ AREIA MÉDIA/ BRITA 1) - PREPARO MANUAL. AF_07/2016 (PARA ENVELOPAMENTO DE DUTOS EM  TRAVESSIAS  COM OU SEM PAVIMENTAÇÃO) </t>
  </si>
  <si>
    <t>AREIA MEDIA - POSTO JAZIDA/FORNECEDOR (RETIRADO NA JAZIDA, SEM TRANSPORTE)</t>
  </si>
  <si>
    <t>1379</t>
  </si>
  <si>
    <t>CIMENTO PORTLAND COMPOSTO CP II-32</t>
  </si>
  <si>
    <t>4721</t>
  </si>
  <si>
    <t>PEDRA BRITADA N. 1 (9,5 a 19 MM) POSTO PEDREIRA/FORNECEDOR, SEM FRETE</t>
  </si>
  <si>
    <t>74157/004</t>
  </si>
  <si>
    <t>LANCAMENTO/APLICACAO MANUAL DE CONCRETO EM FUNDACOES</t>
  </si>
  <si>
    <t>90586</t>
  </si>
  <si>
    <t>VIBRADOR DE IMERSÃO, DIÂMETRO DE PONTEIRA 45MM, MOTOR ELÉTRICO TRIFÁSICO POTÊNCIA DE 2 CV - CHP DIURNO. AF_06/2015</t>
  </si>
  <si>
    <t>ELETRODUTO FLEXÍVEL CORRUGADO, PVC, DN 32 MM (1"), PARA CIRCUITOS TERMINAIS, INSTALADO EM SOLO - FORNECIMENTO E INSTALAÇÃO.</t>
  </si>
  <si>
    <t>ELETRODUTO PVC FLEXIVEL CORRUGADO, COR LARANJA, DE 32 MM</t>
  </si>
  <si>
    <t>ELETRODUTO FLEXÍVEL CORRUGADO, PVC, DN 40 MM (11/4"), PARA CIRCUITOS TERMINAIS, INSTALADO EM SOLO - FORNECIMENTO E INSTALAÇÃO.</t>
  </si>
  <si>
    <t>ELETRODUTO PVC FLEXIVEL CORRUGADO, COR PRETO, DE 40 MM</t>
  </si>
  <si>
    <t>INHI</t>
  </si>
  <si>
    <t>TUBO DE AÇO GALVANIZADO COM COSTURA, CLASSE MÉDIA, DN 32 (1 1/4"), CONEXÃO ROSQUEADA, INSTALADO EM REDE DE ALIMENTAÇÃO PARA HIDRANTE - FORNECIMENTO E INSTALAÇÃO. AF_12/2015</t>
  </si>
  <si>
    <t>AUXILIAR DE ENCANADOR OU BOMBEIRO HIDRÁULICO COM ENCARGOS COMPLEMENTARES</t>
  </si>
  <si>
    <t>ENCANADOR OU BOMBEIRO HIDRÁULICO COM ENCARGOS COMPLEMENTARES</t>
  </si>
  <si>
    <t>TUBO ACO GALV C/ COSTURA DIN 2440/NBR 5580 CLASSE MEDIA DN 1.1/4" (32MM) E=3,25MM - 3,14KG/M</t>
  </si>
  <si>
    <t>CURVA 90 GRAUS, PVC, ROSCÁVEL, DN 40MM (11/4") - FORNECIMENTO E INSTALAÇÃO.</t>
  </si>
  <si>
    <t>88248</t>
  </si>
  <si>
    <t>88267</t>
  </si>
  <si>
    <t>CURVA 90 GRAUS, LONGA, DE PVC RIGIDO ROSCAVEL, DE 1 1/4", PARA ELETRODUTO</t>
  </si>
  <si>
    <t>LUVA PARA ELETRODUTO, PVC, ROSCÁVEL, DN 40 MM (1 1/4") - FORNECIMENTO E INSTALAÇÃO.</t>
  </si>
  <si>
    <t>LUVA EM PVC RIGIDO ROSCAVEL, DE 1 1/4", PARA ELETRODUTO</t>
  </si>
  <si>
    <t xml:space="preserve">DISJUNTOR BIPOLAR TIPO DIN, CORRENTE NOMINAL DE 2A -  FORNECIMENTO E INSTALAÇÃO. </t>
  </si>
  <si>
    <t>04851/ORSE</t>
  </si>
  <si>
    <t xml:space="preserve">
11450/ORSE</t>
  </si>
  <si>
    <t>09757/ORSE</t>
  </si>
  <si>
    <t>1020</t>
  </si>
  <si>
    <t>CABO DE COBRE ISOLAMENTO ANTI-CHAMA 0,6/1KV 10MM2 (1 CONDUTOR) TP SINTENAX   PIRELLI OU EQUIV</t>
  </si>
  <si>
    <t>COMPOSIÇÃO REFERENCIA: 72271</t>
  </si>
  <si>
    <t>FITA ISOLANTE DE BORRACHA AUTOFUSAO, USO ATE 69 KV (ALTA TENSAO) - FORNECIMENTO E APLICAÇÃO</t>
  </si>
  <si>
    <t xml:space="preserve">FITA ISOLANTE DE BORRACHA AUTOFUSAO, USO ATE 69 KV (ALTA TENSAO) </t>
  </si>
  <si>
    <t>PLANILHA ORÇAMENTÁRIA</t>
  </si>
  <si>
    <t>CUSTO UNITÁRIO LICITADO</t>
  </si>
  <si>
    <t>CUSTO</t>
  </si>
  <si>
    <t>SINAPI/ COMP.</t>
  </si>
  <si>
    <t>Und</t>
  </si>
  <si>
    <t>Quant</t>
  </si>
  <si>
    <t>Material</t>
  </si>
  <si>
    <t>Mão de Obra</t>
  </si>
  <si>
    <t>Total (R$)</t>
  </si>
  <si>
    <t>SERVIÇOS PRELIMINARES</t>
  </si>
  <si>
    <t>1.1</t>
  </si>
  <si>
    <t>ADMINISTRAÇÃO</t>
  </si>
  <si>
    <t>1.1.1</t>
  </si>
  <si>
    <t>TOTAL SERVIÇOS PRELIMINARES</t>
  </si>
  <si>
    <t>1.2</t>
  </si>
  <si>
    <t xml:space="preserve">SERVIÇOS DE TRANSPORTE </t>
  </si>
  <si>
    <t>1.2.1</t>
  </si>
  <si>
    <t>SUB TOTAL</t>
  </si>
  <si>
    <t>1.3</t>
  </si>
  <si>
    <t>CANTEIRO DE OBRA</t>
  </si>
  <si>
    <t>1.3.1</t>
  </si>
  <si>
    <t>TOTAL</t>
  </si>
  <si>
    <t>SERVIÇOS EM TERRA</t>
  </si>
  <si>
    <t>91926</t>
  </si>
  <si>
    <t>CABO DE COBRE FLEXÍVEL ISOLADO, 2,5 MM², ANTI-CHAMA 450/750 V, PARA CIRCUITOS TERMINAIS - FORNECIMENTO E INSTALAÇÃO. AF_12/2015</t>
  </si>
  <si>
    <t>CABO DE COBRE ISOLAMENTO ANTI-CHAMA 450/750V 2,5MM2, TP PIRASTIC PIRELLI OU EQUIV</t>
  </si>
  <si>
    <t>FUNDAÇÕES E ESTACAS - ENVELOPAMENTO DE DUTOS EM TRAVESSIAS DE VIAS</t>
  </si>
  <si>
    <t>INSTALAÇÃO ELÉTRICA - POSTES DE ILUMINAÇÃO E LUMINÁRIAS</t>
  </si>
  <si>
    <t>Especificação</t>
  </si>
  <si>
    <t>% serv.</t>
  </si>
  <si>
    <t>30dias</t>
  </si>
  <si>
    <t>60dias</t>
  </si>
  <si>
    <t>90dias</t>
  </si>
  <si>
    <t>%</t>
  </si>
  <si>
    <t xml:space="preserve">DESEMBOLSO MENSAL COM BDI </t>
  </si>
  <si>
    <t>DESEMBOLSO ACUMULADO</t>
  </si>
  <si>
    <t>PERCENTUAL MENSAL ( % )</t>
  </si>
  <si>
    <t>PERCENTUAL ACUMULADO ( % )</t>
  </si>
  <si>
    <t>CRONOGRAMA FINANCEIRO</t>
  </si>
  <si>
    <t>GUINDAUTO HIDRÁULICO, CAPACIDADE MÁXIMA DE CARGA 6500 KG, MOMENTO MÁXIMO DE CARGA 5,8 TM, ALCANCE MÁXIMO HORIZONTAL 7,60 M, INCLUSIVE CAMINHÃO TOCO PBT 9.700 KG, POTÊNCIA DE 160 CV - CHP DIURNO. AF_08/2015</t>
  </si>
  <si>
    <t xml:space="preserve"> DIVERSOS</t>
  </si>
  <si>
    <t>COMPOSIÇÃO 01</t>
  </si>
  <si>
    <t>COMPOSIÇÃO 04</t>
  </si>
  <si>
    <t>COMPOSIÇÃO 05</t>
  </si>
  <si>
    <t>COMPOSIÇÃO 06</t>
  </si>
  <si>
    <t>COMPOSIÇAO 08</t>
  </si>
  <si>
    <t>CONECTOR PARAFUSO FENDIDO SPLIT-BOLT - PARA CABO ATÉ 16MM2  - FORNECIMENTO E INSTALAÇÃO</t>
  </si>
  <si>
    <t>TERMINAL A COMPRESSAO EM COBRE ESTANHADO PARA CABO 10 MM2, 1 FURO E 1 COMPRESSAO, PARA PARAFUSO DE FIXACAO M6</t>
  </si>
  <si>
    <t>TERMINAL A COMPRESSAO EM COBRE ESTANHADO PARA CABO 2,5 MM2, 1 FURO E 1 COMPRESSAO, PARA PARAFUSO DE FIXACAO M5</t>
  </si>
  <si>
    <t>BASE DE PREÇO SINAPI-03-2019 E ORSE-02/2019-1</t>
  </si>
  <si>
    <t>CIDADE : MUNICÍPIO SEDE DE CORGUINHO- MS</t>
  </si>
  <si>
    <t xml:space="preserve">DISJUNTOR TRIPOLAR TIPO DIN, CORRENTE NOMINAL DE 40A - FORNECIMENTO E INSTALAÇÃO. </t>
  </si>
  <si>
    <t>DISJUNTOR TIPO DIN/IEC, TRIPOLAR DE 40A</t>
  </si>
  <si>
    <t>OBRA: IMPLANTAÇÃO DA ILUMINAÇÃO DA AVENIDA PAULO VIEIRA / MS-080</t>
  </si>
  <si>
    <t>COMPOSIÇÃO 03</t>
  </si>
  <si>
    <t>COMPOSIÇÃO 11</t>
  </si>
  <si>
    <t>2.1</t>
  </si>
  <si>
    <t>LOCAL: AVENIDA PAULO VIEIRA / MS - 080</t>
  </si>
  <si>
    <t>IMPLANTAÇÃO DA ILUMINAÇÃO DA AVENIDA PAULO VIEIRA / MS - 080  POSTES TELECÔNICOS DUPLOS NOS CANTEIROS CENTRAIS</t>
  </si>
  <si>
    <t>CONTATOR TRIPOLAR, CORRENTE DE 22 A, TENSAO NOMINAL DE *500* V, CATEGORIA AC-2 E AC-3</t>
  </si>
  <si>
    <t>FUSIVEL NH 20 AMPERES, TAMANHO 000, CAPACIDADE DE INTERRUPCAO DE 120 KA, TENSAO NOMIMNAL DE 500 V</t>
  </si>
  <si>
    <t>CONTATOR TRIPOLAR, CORRENTE DE 18 A, TENSAO NOMINAL DE *500* V, CATEGORIA AC-2 E AC-3</t>
  </si>
  <si>
    <t xml:space="preserve">QUADRO DE COMANDO EM GRUPO DE ILUMINAÇÃO PÚBLICA - 22A -  FORNECIMENTO E MONTAGEM </t>
  </si>
  <si>
    <t>QUADRO DE COMANDO EM GRUPO DE ILUMINAÇÃO PÚBLICA - 18A - FORNECIMENTO E MONTAGEM</t>
  </si>
  <si>
    <t>POSTE TELECONICO EM AÇO GALVANIZADO CURVO DUPLO, COM JANELA DE INSPECAO H=10M - FORNECIMENTO E INSTALACAO</t>
  </si>
  <si>
    <t>POSTE TELECONICO EM AÇO GALVANIZADO CURVO DUPLO, ENGASTADO,  H = 10 M, DIAMETRO INFERIOR = *135* MM</t>
  </si>
  <si>
    <t>COMPOSIÇAO 09</t>
  </si>
  <si>
    <t>COMPOSIÇÃO 12</t>
  </si>
  <si>
    <t>CRONOGRAMA FÍSICO</t>
  </si>
  <si>
    <t>Custo   c/ BDI</t>
  </si>
  <si>
    <t>Custo   s/ BDI</t>
  </si>
  <si>
    <t>TOTAL DA OBRA  COM BDI:</t>
  </si>
  <si>
    <t>CABO DE COBRE FLEXÍVEL ISOLADO, 4 MM², ANTI-CHAMA 0,6/1,0 KV, PARA CIRCUITOS TERMINAIS - FORNECIMENTO E INSTALAÇÃO. AF_12/2015</t>
  </si>
  <si>
    <t>CABO DE COBRE, FLEXIVEL, CLASSE 4 OU 5, ISOLACAO EM PVC/A, ANTICHAMA BWF-B, COBERTURA PVC-ST1, ANTICHAMA BWF-B, 1 CONDUTOR, 0,6/1 KV, SECAO NOMINAL 4 MM2</t>
  </si>
  <si>
    <t>SERP</t>
  </si>
  <si>
    <t xml:space="preserve">RETIRADA DE EQUIPAMENTOS DE ILUMINAÇÃO PÚBLICA (LUMINÁRIA, REATOR, LÂMPADA E FIAÇÃO) </t>
  </si>
  <si>
    <t>RETIRADA DA ILUMINAÇÃO LATERAL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</si>
  <si>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</si>
  <si>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</si>
  <si>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</si>
  <si>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</si>
  <si>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</si>
  <si>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</si>
  <si>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</si>
  <si>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</si>
  <si>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</si>
  <si>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</si>
  <si>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</si>
  <si>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</si>
  <si>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</si>
  <si>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</si>
  <si>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</si>
  <si>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2.18</t>
  </si>
  <si>
    <t>2.19</t>
  </si>
  <si>
    <t>2.20</t>
  </si>
  <si>
    <t>2.21</t>
  </si>
  <si>
    <t>2.22</t>
  </si>
  <si>
    <t>2.23</t>
  </si>
  <si>
    <t>2.24</t>
  </si>
  <si>
    <t>2.17</t>
  </si>
  <si>
    <t>COMPOSIÇÃO 02</t>
  </si>
  <si>
    <t>COMPOSIÇAO 07</t>
  </si>
  <si>
    <t>COMPOSIÇÃO 10</t>
  </si>
  <si>
    <t>COMPOSIÇAO 13</t>
  </si>
  <si>
    <t>COMPOSIÇÃO 14</t>
  </si>
  <si>
    <t>LUMINARIA DE LED PARA ILUMINAÇÃO PÚBLICA, COM POTÊNCIA DE CONSUMO DE 150W E EFICIENCIA 120LM/W, FLUXO TOTAL MÍNIMO 18.000LM,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t>
  </si>
  <si>
    <t>LUMINARIA DE LED PARA ILUMINAÇÃO PÚBLICA, COM POTÊNCIA DE CONSUMO DE 150W E EFICIENCIA 120LM/W, FLUXO TOTAL MÍNIMO 18.000LM,  TEMPERATURA DE COR= 5000K +/- 400K, IRC&gt;70, TENSÃO DE ALIMENTAÇÃO ~90 A 277V, COMPOSTA DE BASE PARA INSTALAÇÃO DE RELÉ FOTOELÉTRICO E DISPOSITIVO DE PROTEÇÃO CONTRA DESCARGAS ATMOSFÉRICA-DPS, IP-66.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</si>
</sst>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(* #,##0.00_);_(* \(#,##0.00\);_(* &quot;-&quot;??_);_(@_)"/>
    <numFmt numFmtId="165" formatCode="[$-416]General"/>
    <numFmt numFmtId="166" formatCode="#,##0.00&quot; &quot;;&quot; (&quot;#,##0.00&quot;)&quot;;&quot; -&quot;#&quot; &quot;;&quot; &quot;@&quot; &quot;"/>
    <numFmt numFmtId="167" formatCode="#,##0.00_ ;\-#,##0.00\ "/>
    <numFmt numFmtId="168" formatCode="0.000%"/>
    <numFmt numFmtId="169" formatCode="0.0%"/>
    <numFmt numFmtId="170" formatCode="0.000"/>
    <numFmt numFmtId="171" formatCode="0.00000"/>
    <numFmt numFmtId="172" formatCode="_-* #,##0.00000_-;\-* #,##0.00000_-;_-* &quot;-&quot;?????_-;_-@_-"/>
    <numFmt numFmtId="173" formatCode="#,##0.000"/>
    <numFmt numFmtId="174" formatCode="_-* #,##0.00000_-;\-* #,##0.00000_-;_-* &quot;-&quot;??_-;_-@_-"/>
    <numFmt numFmtId="175" formatCode="_-* #,##0.00_-;\-* #,##0.00_-;_-* &quot;-&quot;?????_-;_-@_-"/>
    <numFmt numFmtId="176" formatCode="_(* #,##0.00000_);_(* \(#,##0.00000\);_(* &quot;-&quot;??_);_(@_)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1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b/>
      <sz val="10"/>
      <color indexed="12"/>
      <name val="Century Gothic"/>
      <family val="2"/>
    </font>
    <font>
      <b/>
      <sz val="10"/>
      <color indexed="10"/>
      <name val="Century Gothic"/>
      <family val="2"/>
    </font>
    <font>
      <sz val="9"/>
      <name val="Century Gothic"/>
      <family val="2"/>
    </font>
    <font>
      <sz val="10"/>
      <color indexed="10"/>
      <name val="Century Gothic"/>
      <family val="2"/>
    </font>
    <font>
      <b/>
      <sz val="12"/>
      <color indexed="10"/>
      <name val="Century Gothic"/>
      <family val="2"/>
    </font>
    <font>
      <b/>
      <sz val="11"/>
      <name val="Century Gothic"/>
      <family val="2"/>
    </font>
    <font>
      <b/>
      <sz val="16"/>
      <color indexed="10"/>
      <name val="Century Gothic"/>
      <family val="2"/>
    </font>
    <font>
      <b/>
      <sz val="14"/>
      <color indexed="10"/>
      <name val="Century Gothic"/>
      <family val="2"/>
    </font>
    <font>
      <b/>
      <sz val="10"/>
      <color indexed="62"/>
      <name val="Century Gothic"/>
      <family val="2"/>
    </font>
    <font>
      <sz val="10"/>
      <color indexed="62"/>
      <name val="Century Gothic"/>
      <family val="2"/>
    </font>
    <font>
      <sz val="11"/>
      <name val="Century Gothic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b/>
      <sz val="12"/>
      <name val="Arial"/>
      <family val="2"/>
    </font>
    <font>
      <b/>
      <sz val="11"/>
      <color rgb="FF00B050"/>
      <name val="Century Gothic"/>
      <family val="2"/>
    </font>
  </fonts>
  <fills count="3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2" fillId="0" borderId="0"/>
    <xf numFmtId="166" fontId="5" fillId="0" borderId="0" applyBorder="0" applyProtection="0"/>
    <xf numFmtId="165" fontId="5" fillId="0" borderId="0" applyBorder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3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19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" borderId="0" applyNumberFormat="0" applyBorder="0" applyAlignment="0" applyProtection="0"/>
    <xf numFmtId="0" fontId="3" fillId="10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20" fillId="21" borderId="0" applyNumberFormat="0" applyBorder="0" applyAlignment="0" applyProtection="0"/>
    <xf numFmtId="0" fontId="20" fillId="3" borderId="0" applyNumberFormat="0" applyBorder="0" applyAlignment="0" applyProtection="0"/>
    <xf numFmtId="0" fontId="20" fillId="20" borderId="0" applyNumberFormat="0" applyBorder="0" applyAlignment="0" applyProtection="0"/>
    <xf numFmtId="0" fontId="20" fillId="22" borderId="0" applyNumberFormat="0" applyBorder="0" applyAlignment="0" applyProtection="0"/>
    <xf numFmtId="0" fontId="20" fillId="15" borderId="0" applyNumberFormat="0" applyBorder="0" applyAlignment="0" applyProtection="0"/>
    <xf numFmtId="0" fontId="20" fillId="23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24" borderId="0" applyNumberFormat="0" applyBorder="0" applyAlignment="0" applyProtection="0"/>
    <xf numFmtId="0" fontId="20" fillId="16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15" borderId="0" applyNumberFormat="0" applyBorder="0" applyAlignment="0" applyProtection="0"/>
    <xf numFmtId="0" fontId="20" fillId="9" borderId="0" applyNumberFormat="0" applyBorder="0" applyAlignment="0" applyProtection="0"/>
    <xf numFmtId="0" fontId="11" fillId="8" borderId="0" applyNumberFormat="0" applyBorder="0" applyAlignment="0" applyProtection="0"/>
    <xf numFmtId="0" fontId="10" fillId="6" borderId="0" applyNumberFormat="0" applyBorder="0" applyAlignment="0" applyProtection="0"/>
    <xf numFmtId="0" fontId="21" fillId="26" borderId="1" applyNumberFormat="0" applyAlignment="0" applyProtection="0"/>
    <xf numFmtId="0" fontId="15" fillId="11" borderId="1" applyNumberFormat="0" applyAlignment="0" applyProtection="0"/>
    <xf numFmtId="0" fontId="17" fillId="12" borderId="2" applyNumberFormat="0" applyAlignment="0" applyProtection="0"/>
    <xf numFmtId="0" fontId="16" fillId="0" borderId="3" applyNumberFormat="0" applyFill="0" applyAlignment="0" applyProtection="0"/>
    <xf numFmtId="0" fontId="17" fillId="12" borderId="2" applyNumberFormat="0" applyAlignment="0" applyProtection="0"/>
    <xf numFmtId="0" fontId="20" fillId="13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3" fillId="7" borderId="1" applyNumberFormat="0" applyAlignment="0" applyProtection="0"/>
    <xf numFmtId="0" fontId="18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3" fillId="5" borderId="1" applyNumberFormat="0" applyAlignment="0" applyProtection="0"/>
    <xf numFmtId="0" fontId="25" fillId="0" borderId="12" applyNumberFormat="0" applyFill="0" applyAlignment="0" applyProtection="0"/>
    <xf numFmtId="0" fontId="12" fillId="7" borderId="0" applyNumberFormat="0" applyBorder="0" applyAlignment="0" applyProtection="0"/>
    <xf numFmtId="0" fontId="26" fillId="7" borderId="0" applyNumberFormat="0" applyBorder="0" applyAlignment="0" applyProtection="0"/>
    <xf numFmtId="0" fontId="4" fillId="4" borderId="4" applyNumberFormat="0" applyFont="0" applyAlignment="0" applyProtection="0"/>
    <xf numFmtId="0" fontId="3" fillId="4" borderId="4" applyNumberFormat="0" applyFont="0" applyAlignment="0" applyProtection="0"/>
    <xf numFmtId="0" fontId="14" fillId="26" borderId="5" applyNumberFormat="0" applyAlignment="0" applyProtection="0"/>
    <xf numFmtId="0" fontId="14" fillId="11" borderId="5" applyNumberFormat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4" fillId="4" borderId="4" applyNumberFormat="0" applyFont="0" applyAlignment="0" applyProtection="0"/>
    <xf numFmtId="0" fontId="4" fillId="0" borderId="0"/>
    <xf numFmtId="0" fontId="4" fillId="4" borderId="4" applyNumberFormat="0" applyFont="0" applyAlignment="0" applyProtection="0"/>
    <xf numFmtId="0" fontId="4" fillId="0" borderId="0"/>
    <xf numFmtId="0" fontId="4" fillId="4" borderId="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26" borderId="1" applyNumberFormat="0" applyAlignment="0" applyProtection="0"/>
    <xf numFmtId="0" fontId="15" fillId="11" borderId="1" applyNumberFormat="0" applyAlignment="0" applyProtection="0"/>
    <xf numFmtId="0" fontId="13" fillId="7" borderId="1" applyNumberFormat="0" applyAlignment="0" applyProtection="0"/>
    <xf numFmtId="0" fontId="13" fillId="5" borderId="1" applyNumberFormat="0" applyAlignment="0" applyProtection="0"/>
    <xf numFmtId="0" fontId="4" fillId="4" borderId="4" applyNumberFormat="0" applyFont="0" applyAlignment="0" applyProtection="0"/>
    <xf numFmtId="0" fontId="3" fillId="4" borderId="4" applyNumberFormat="0" applyFont="0" applyAlignment="0" applyProtection="0"/>
    <xf numFmtId="0" fontId="14" fillId="26" borderId="5" applyNumberFormat="0" applyAlignment="0" applyProtection="0"/>
    <xf numFmtId="0" fontId="14" fillId="11" borderId="5" applyNumberFormat="0" applyAlignment="0" applyProtection="0"/>
    <xf numFmtId="0" fontId="19" fillId="0" borderId="13" applyNumberFormat="0" applyFill="0" applyAlignment="0" applyProtection="0"/>
    <xf numFmtId="0" fontId="4" fillId="4" borderId="4" applyNumberFormat="0" applyFont="0" applyAlignment="0" applyProtection="0"/>
    <xf numFmtId="0" fontId="4" fillId="4" borderId="4" applyNumberFormat="0" applyFont="0" applyAlignment="0" applyProtection="0"/>
    <xf numFmtId="0" fontId="4" fillId="4" borderId="4" applyNumberFormat="0" applyFont="0" applyAlignment="0" applyProtection="0"/>
    <xf numFmtId="0" fontId="3" fillId="0" borderId="0"/>
    <xf numFmtId="0" fontId="3" fillId="0" borderId="0"/>
    <xf numFmtId="0" fontId="5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4" fontId="28" fillId="27" borderId="14" xfId="119" applyNumberFormat="1" applyFont="1" applyFill="1" applyBorder="1" applyAlignment="1">
      <alignment vertical="center"/>
    </xf>
    <xf numFmtId="4" fontId="28" fillId="27" borderId="15" xfId="120" applyNumberFormat="1" applyFont="1" applyFill="1" applyBorder="1" applyAlignment="1">
      <alignment vertical="center"/>
    </xf>
    <xf numFmtId="4" fontId="28" fillId="27" borderId="16" xfId="120" applyNumberFormat="1" applyFont="1" applyFill="1" applyBorder="1" applyAlignment="1">
      <alignment vertical="center"/>
    </xf>
    <xf numFmtId="0" fontId="28" fillId="0" borderId="0" xfId="1" applyFont="1" applyProtection="1"/>
    <xf numFmtId="4" fontId="28" fillId="27" borderId="0" xfId="120" applyNumberFormat="1" applyFont="1" applyFill="1" applyBorder="1" applyAlignment="1">
      <alignment vertical="center"/>
    </xf>
    <xf numFmtId="4" fontId="28" fillId="27" borderId="17" xfId="120" applyNumberFormat="1" applyFont="1" applyFill="1" applyBorder="1" applyAlignment="1">
      <alignment vertical="center"/>
    </xf>
    <xf numFmtId="0" fontId="28" fillId="27" borderId="0" xfId="1" applyFont="1" applyFill="1" applyBorder="1" applyAlignment="1">
      <alignment vertical="center"/>
    </xf>
    <xf numFmtId="0" fontId="28" fillId="27" borderId="17" xfId="1" applyFont="1" applyFill="1" applyBorder="1" applyAlignment="1">
      <alignment vertical="center"/>
    </xf>
    <xf numFmtId="0" fontId="28" fillId="27" borderId="18" xfId="1" applyFont="1" applyFill="1" applyBorder="1" applyProtection="1"/>
    <xf numFmtId="0" fontId="28" fillId="27" borderId="19" xfId="1" applyFont="1" applyFill="1" applyBorder="1" applyProtection="1"/>
    <xf numFmtId="0" fontId="28" fillId="27" borderId="20" xfId="1" applyFont="1" applyFill="1" applyBorder="1" applyProtection="1"/>
    <xf numFmtId="0" fontId="28" fillId="27" borderId="21" xfId="1" applyFont="1" applyFill="1" applyBorder="1" applyProtection="1"/>
    <xf numFmtId="0" fontId="28" fillId="27" borderId="23" xfId="1" applyFont="1" applyFill="1" applyBorder="1" applyProtection="1"/>
    <xf numFmtId="0" fontId="28" fillId="27" borderId="14" xfId="1" applyFont="1" applyFill="1" applyBorder="1" applyProtection="1"/>
    <xf numFmtId="0" fontId="31" fillId="27" borderId="0" xfId="1" applyFont="1" applyFill="1" applyBorder="1" applyAlignment="1" applyProtection="1">
      <alignment horizontal="center" vertical="center"/>
    </xf>
    <xf numFmtId="0" fontId="28" fillId="27" borderId="17" xfId="1" applyFont="1" applyFill="1" applyBorder="1" applyProtection="1"/>
    <xf numFmtId="0" fontId="28" fillId="0" borderId="0" xfId="1" applyFont="1" applyBorder="1" applyProtection="1"/>
    <xf numFmtId="0" fontId="28" fillId="27" borderId="24" xfId="1" applyFont="1" applyFill="1" applyBorder="1" applyProtection="1"/>
    <xf numFmtId="0" fontId="31" fillId="27" borderId="15" xfId="1" applyFont="1" applyFill="1" applyBorder="1" applyAlignment="1" applyProtection="1">
      <alignment horizontal="center" vertical="center"/>
    </xf>
    <xf numFmtId="0" fontId="28" fillId="27" borderId="16" xfId="1" applyFont="1" applyFill="1" applyBorder="1" applyProtection="1"/>
    <xf numFmtId="0" fontId="30" fillId="27" borderId="0" xfId="1" applyFont="1" applyFill="1" applyBorder="1" applyAlignment="1" applyProtection="1">
      <alignment vertical="center"/>
    </xf>
    <xf numFmtId="0" fontId="32" fillId="27" borderId="0" xfId="1" applyFont="1" applyFill="1" applyBorder="1" applyAlignment="1" applyProtection="1">
      <alignment vertical="center"/>
    </xf>
    <xf numFmtId="0" fontId="28" fillId="27" borderId="0" xfId="1" applyFont="1" applyFill="1" applyBorder="1" applyProtection="1"/>
    <xf numFmtId="0" fontId="30" fillId="28" borderId="28" xfId="1" applyFont="1" applyFill="1" applyBorder="1" applyAlignment="1" applyProtection="1">
      <alignment horizontal="center"/>
      <protection locked="0"/>
    </xf>
    <xf numFmtId="0" fontId="34" fillId="0" borderId="0" xfId="1" applyFont="1" applyProtection="1"/>
    <xf numFmtId="0" fontId="35" fillId="27" borderId="0" xfId="1" applyFont="1" applyFill="1" applyBorder="1" applyAlignment="1" applyProtection="1">
      <alignment vertical="center"/>
    </xf>
    <xf numFmtId="0" fontId="28" fillId="27" borderId="0" xfId="1" applyFont="1" applyFill="1" applyBorder="1" applyAlignment="1" applyProtection="1">
      <alignment vertical="center"/>
    </xf>
    <xf numFmtId="0" fontId="28" fillId="27" borderId="0" xfId="1" applyFont="1" applyFill="1" applyBorder="1" applyAlignment="1" applyProtection="1">
      <alignment horizontal="center" vertical="center"/>
    </xf>
    <xf numFmtId="0" fontId="36" fillId="0" borderId="0" xfId="1" applyFont="1" applyProtection="1"/>
    <xf numFmtId="10" fontId="33" fillId="27" borderId="28" xfId="5" applyNumberFormat="1" applyFont="1" applyFill="1" applyBorder="1" applyAlignment="1" applyProtection="1">
      <alignment horizontal="center" vertical="center" wrapText="1"/>
      <protection locked="0"/>
    </xf>
    <xf numFmtId="0" fontId="30" fillId="27" borderId="0" xfId="1" quotePrefix="1" applyFont="1" applyFill="1" applyBorder="1" applyAlignment="1" applyProtection="1">
      <alignment vertical="center"/>
    </xf>
    <xf numFmtId="10" fontId="30" fillId="27" borderId="0" xfId="1" applyNumberFormat="1" applyFont="1" applyFill="1" applyBorder="1" applyAlignment="1" applyProtection="1">
      <alignment horizontal="center" vertical="center"/>
    </xf>
    <xf numFmtId="10" fontId="33" fillId="27" borderId="0" xfId="5" applyNumberFormat="1" applyFont="1" applyFill="1" applyBorder="1" applyAlignment="1" applyProtection="1">
      <alignment vertical="center" wrapText="1"/>
    </xf>
    <xf numFmtId="10" fontId="30" fillId="27" borderId="0" xfId="5" applyNumberFormat="1" applyFont="1" applyFill="1" applyBorder="1" applyAlignment="1" applyProtection="1">
      <alignment vertical="center" wrapText="1"/>
    </xf>
    <xf numFmtId="168" fontId="37" fillId="27" borderId="0" xfId="1" applyNumberFormat="1" applyFont="1" applyFill="1" applyBorder="1" applyProtection="1"/>
    <xf numFmtId="10" fontId="28" fillId="0" borderId="0" xfId="5" applyNumberFormat="1" applyFont="1" applyProtection="1"/>
    <xf numFmtId="0" fontId="28" fillId="27" borderId="32" xfId="1" applyFont="1" applyFill="1" applyBorder="1" applyProtection="1"/>
    <xf numFmtId="0" fontId="28" fillId="27" borderId="34" xfId="1" applyFont="1" applyFill="1" applyBorder="1" applyProtection="1"/>
    <xf numFmtId="0" fontId="28" fillId="27" borderId="15" xfId="1" applyFont="1" applyFill="1" applyBorder="1" applyProtection="1"/>
    <xf numFmtId="0" fontId="30" fillId="27" borderId="0" xfId="1" applyFont="1" applyFill="1" applyBorder="1" applyAlignment="1" applyProtection="1">
      <alignment horizontal="center" vertical="center" wrapText="1"/>
    </xf>
    <xf numFmtId="0" fontId="28" fillId="0" borderId="0" xfId="1" applyFont="1" applyAlignment="1" applyProtection="1">
      <alignment horizontal="center"/>
    </xf>
    <xf numFmtId="0" fontId="28" fillId="27" borderId="0" xfId="1" applyFont="1" applyFill="1" applyBorder="1" applyAlignment="1" applyProtection="1">
      <alignment horizontal="left" vertical="center" wrapText="1"/>
    </xf>
    <xf numFmtId="10" fontId="28" fillId="27" borderId="0" xfId="5" applyNumberFormat="1" applyFont="1" applyFill="1" applyBorder="1" applyAlignment="1" applyProtection="1">
      <alignment horizontal="center" vertical="center" wrapText="1"/>
    </xf>
    <xf numFmtId="10" fontId="34" fillId="27" borderId="35" xfId="5" applyNumberFormat="1" applyFont="1" applyFill="1" applyBorder="1" applyAlignment="1" applyProtection="1">
      <alignment horizontal="center" vertical="center" wrapText="1"/>
      <protection locked="0"/>
    </xf>
    <xf numFmtId="10" fontId="28" fillId="27" borderId="17" xfId="1" applyNumberFormat="1" applyFont="1" applyFill="1" applyBorder="1" applyProtection="1"/>
    <xf numFmtId="10" fontId="28" fillId="0" borderId="0" xfId="1" applyNumberFormat="1" applyFont="1" applyBorder="1" applyProtection="1"/>
    <xf numFmtId="10" fontId="28" fillId="0" borderId="0" xfId="1" applyNumberFormat="1" applyFont="1" applyProtection="1"/>
    <xf numFmtId="10" fontId="34" fillId="27" borderId="36" xfId="5" applyNumberFormat="1" applyFont="1" applyFill="1" applyBorder="1" applyAlignment="1" applyProtection="1">
      <alignment horizontal="center" vertical="center" wrapText="1"/>
      <protection locked="0"/>
    </xf>
    <xf numFmtId="10" fontId="34" fillId="27" borderId="37" xfId="5" applyNumberFormat="1" applyFont="1" applyFill="1" applyBorder="1" applyAlignment="1" applyProtection="1">
      <alignment horizontal="center" vertical="center" wrapText="1"/>
      <protection locked="0"/>
    </xf>
    <xf numFmtId="0" fontId="30" fillId="27" borderId="0" xfId="1" applyFont="1" applyFill="1" applyBorder="1" applyAlignment="1" applyProtection="1">
      <alignment horizontal="left" vertical="center" wrapText="1"/>
    </xf>
    <xf numFmtId="168" fontId="30" fillId="27" borderId="0" xfId="5" applyNumberFormat="1" applyFont="1" applyFill="1" applyBorder="1" applyAlignment="1" applyProtection="1">
      <alignment horizontal="center" vertical="center" wrapText="1"/>
    </xf>
    <xf numFmtId="168" fontId="28" fillId="0" borderId="0" xfId="1" applyNumberFormat="1" applyFont="1" applyProtection="1"/>
    <xf numFmtId="0" fontId="38" fillId="27" borderId="0" xfId="1" applyFont="1" applyFill="1" applyBorder="1" applyProtection="1"/>
    <xf numFmtId="0" fontId="30" fillId="0" borderId="0" xfId="1" applyFont="1" applyProtection="1"/>
    <xf numFmtId="10" fontId="37" fillId="27" borderId="0" xfId="5" applyNumberFormat="1" applyFont="1" applyFill="1" applyBorder="1" applyAlignment="1" applyProtection="1">
      <alignment horizontal="center"/>
    </xf>
    <xf numFmtId="0" fontId="40" fillId="27" borderId="0" xfId="1" applyFont="1" applyFill="1" applyBorder="1" applyAlignment="1" applyProtection="1">
      <alignment horizontal="center"/>
    </xf>
    <xf numFmtId="0" fontId="41" fillId="27" borderId="0" xfId="1" applyFont="1" applyFill="1" applyBorder="1" applyAlignment="1" applyProtection="1">
      <alignment horizontal="center" vertical="center" wrapText="1"/>
    </xf>
    <xf numFmtId="0" fontId="41" fillId="27" borderId="0" xfId="1" applyFont="1" applyFill="1" applyBorder="1" applyAlignment="1" applyProtection="1">
      <alignment horizontal="left" vertical="center" wrapText="1"/>
    </xf>
    <xf numFmtId="10" fontId="42" fillId="27" borderId="0" xfId="5" applyNumberFormat="1" applyFont="1" applyFill="1" applyBorder="1" applyAlignment="1" applyProtection="1">
      <alignment horizontal="center" vertical="center" wrapText="1"/>
    </xf>
    <xf numFmtId="0" fontId="30" fillId="27" borderId="0" xfId="1" applyFont="1" applyFill="1" applyBorder="1" applyAlignment="1" applyProtection="1">
      <alignment horizontal="center" vertical="center"/>
    </xf>
    <xf numFmtId="0" fontId="30" fillId="0" borderId="0" xfId="1" applyFont="1" applyAlignment="1" applyProtection="1">
      <alignment vertical="center"/>
    </xf>
    <xf numFmtId="0" fontId="30" fillId="0" borderId="0" xfId="1" applyFont="1" applyAlignment="1" applyProtection="1">
      <alignment vertical="center" wrapText="1"/>
    </xf>
    <xf numFmtId="0" fontId="30" fillId="27" borderId="0" xfId="1" applyFont="1" applyFill="1" applyBorder="1" applyAlignment="1" applyProtection="1">
      <alignment wrapText="1"/>
    </xf>
    <xf numFmtId="0" fontId="41" fillId="27" borderId="33" xfId="1" applyFont="1" applyFill="1" applyBorder="1" applyAlignment="1" applyProtection="1">
      <alignment horizontal="left" vertical="center" wrapText="1"/>
    </xf>
    <xf numFmtId="10" fontId="42" fillId="27" borderId="33" xfId="5" applyNumberFormat="1" applyFont="1" applyFill="1" applyBorder="1" applyAlignment="1" applyProtection="1">
      <alignment horizontal="center" vertical="center" wrapText="1"/>
    </xf>
    <xf numFmtId="0" fontId="28" fillId="27" borderId="33" xfId="1" applyFont="1" applyFill="1" applyBorder="1" applyProtection="1"/>
    <xf numFmtId="0" fontId="30" fillId="0" borderId="0" xfId="1" applyFont="1" applyAlignment="1" applyProtection="1">
      <alignment horizontal="center"/>
    </xf>
    <xf numFmtId="10" fontId="28" fillId="0" borderId="0" xfId="1" applyNumberFormat="1" applyFont="1" applyAlignment="1" applyProtection="1">
      <alignment horizontal="center"/>
    </xf>
    <xf numFmtId="10" fontId="28" fillId="0" borderId="0" xfId="5" applyNumberFormat="1" applyFont="1" applyAlignment="1" applyProtection="1">
      <alignment horizontal="center"/>
    </xf>
    <xf numFmtId="169" fontId="28" fillId="0" borderId="0" xfId="1" applyNumberFormat="1" applyFont="1" applyAlignment="1" applyProtection="1">
      <alignment horizontal="center"/>
    </xf>
    <xf numFmtId="9" fontId="28" fillId="0" borderId="0" xfId="5" applyFont="1" applyProtection="1"/>
    <xf numFmtId="0" fontId="28" fillId="0" borderId="14" xfId="1" applyFont="1" applyBorder="1" applyProtection="1"/>
    <xf numFmtId="0" fontId="28" fillId="0" borderId="17" xfId="1" applyFont="1" applyBorder="1" applyProtection="1"/>
    <xf numFmtId="0" fontId="30" fillId="0" borderId="14" xfId="1" applyFont="1" applyBorder="1" applyAlignment="1" applyProtection="1">
      <alignment vertical="center"/>
    </xf>
    <xf numFmtId="0" fontId="28" fillId="0" borderId="0" xfId="1" applyFont="1" applyBorder="1" applyAlignment="1" applyProtection="1">
      <alignment vertical="center" wrapText="1"/>
    </xf>
    <xf numFmtId="0" fontId="30" fillId="0" borderId="0" xfId="1" applyFont="1" applyBorder="1" applyAlignment="1" applyProtection="1">
      <alignment vertical="center"/>
    </xf>
    <xf numFmtId="0" fontId="28" fillId="0" borderId="0" xfId="1" applyFont="1" applyBorder="1" applyAlignment="1" applyProtection="1">
      <alignment vertical="center"/>
    </xf>
    <xf numFmtId="0" fontId="43" fillId="0" borderId="0" xfId="1" applyFont="1" applyAlignment="1" applyProtection="1">
      <alignment vertical="center" wrapText="1"/>
    </xf>
    <xf numFmtId="0" fontId="28" fillId="0" borderId="14" xfId="1" applyFont="1" applyBorder="1" applyAlignment="1" applyProtection="1">
      <alignment vertical="center"/>
    </xf>
    <xf numFmtId="9" fontId="28" fillId="0" borderId="0" xfId="1" applyNumberFormat="1" applyFont="1" applyProtection="1"/>
    <xf numFmtId="0" fontId="30" fillId="0" borderId="14" xfId="1" applyFont="1" applyBorder="1" applyProtection="1"/>
    <xf numFmtId="0" fontId="30" fillId="0" borderId="0" xfId="1" applyFont="1" applyBorder="1" applyProtection="1"/>
    <xf numFmtId="0" fontId="43" fillId="0" borderId="42" xfId="1" applyFont="1" applyBorder="1" applyAlignment="1" applyProtection="1">
      <alignment vertical="top" wrapText="1"/>
    </xf>
    <xf numFmtId="10" fontId="43" fillId="0" borderId="34" xfId="1" applyNumberFormat="1" applyFont="1" applyBorder="1" applyAlignment="1" applyProtection="1">
      <alignment horizontal="center" vertical="top" wrapText="1"/>
    </xf>
    <xf numFmtId="0" fontId="28" fillId="0" borderId="32" xfId="1" applyFont="1" applyBorder="1" applyProtection="1"/>
    <xf numFmtId="0" fontId="28" fillId="0" borderId="33" xfId="1" applyFont="1" applyBorder="1" applyProtection="1"/>
    <xf numFmtId="0" fontId="28" fillId="0" borderId="34" xfId="1" applyFont="1" applyBorder="1" applyProtection="1"/>
    <xf numFmtId="0" fontId="43" fillId="0" borderId="43" xfId="1" applyFont="1" applyBorder="1" applyAlignment="1" applyProtection="1">
      <alignment vertical="top" wrapText="1"/>
    </xf>
    <xf numFmtId="10" fontId="43" fillId="0" borderId="44" xfId="1" applyNumberFormat="1" applyFont="1" applyBorder="1" applyAlignment="1" applyProtection="1">
      <alignment horizontal="center" vertical="top" wrapText="1"/>
    </xf>
    <xf numFmtId="0" fontId="28" fillId="0" borderId="14" xfId="1" applyFont="1" applyBorder="1" applyAlignment="1" applyProtection="1">
      <alignment wrapText="1"/>
    </xf>
    <xf numFmtId="0" fontId="28" fillId="29" borderId="0" xfId="1" applyFont="1" applyFill="1" applyBorder="1" applyAlignment="1" applyProtection="1">
      <alignment wrapText="1"/>
    </xf>
    <xf numFmtId="0" fontId="28" fillId="0" borderId="0" xfId="1" applyFont="1" applyBorder="1" applyAlignment="1" applyProtection="1">
      <alignment wrapText="1"/>
    </xf>
    <xf numFmtId="0" fontId="28" fillId="0" borderId="17" xfId="1" applyFont="1" applyBorder="1" applyAlignment="1" applyProtection="1">
      <alignment wrapText="1"/>
    </xf>
    <xf numFmtId="0" fontId="28" fillId="0" borderId="28" xfId="1" applyFont="1" applyBorder="1" applyProtection="1"/>
    <xf numFmtId="0" fontId="28" fillId="0" borderId="28" xfId="1" applyFont="1" applyBorder="1" applyAlignment="1" applyProtection="1">
      <alignment horizontal="center"/>
    </xf>
    <xf numFmtId="10" fontId="43" fillId="0" borderId="28" xfId="1" applyNumberFormat="1" applyFont="1" applyBorder="1" applyAlignment="1" applyProtection="1">
      <alignment horizontal="center" vertical="top" wrapText="1"/>
    </xf>
    <xf numFmtId="0" fontId="43" fillId="0" borderId="28" xfId="1" applyFont="1" applyBorder="1" applyAlignment="1" applyProtection="1">
      <alignment vertical="top" wrapText="1"/>
    </xf>
    <xf numFmtId="0" fontId="43" fillId="0" borderId="43" xfId="1" applyFont="1" applyBorder="1" applyAlignment="1" applyProtection="1">
      <alignment horizontal="center" vertical="top" wrapText="1"/>
    </xf>
    <xf numFmtId="0" fontId="43" fillId="0" borderId="44" xfId="1" applyFont="1" applyBorder="1" applyAlignment="1" applyProtection="1">
      <alignment horizontal="center" vertical="top" wrapText="1"/>
    </xf>
    <xf numFmtId="0" fontId="45" fillId="0" borderId="0" xfId="1" applyFont="1" applyFill="1"/>
    <xf numFmtId="43" fontId="45" fillId="0" borderId="0" xfId="1" applyNumberFormat="1" applyFont="1" applyFill="1"/>
    <xf numFmtId="0" fontId="44" fillId="0" borderId="0" xfId="1" applyFont="1" applyFill="1" applyAlignment="1">
      <alignment horizontal="center" vertical="center"/>
    </xf>
    <xf numFmtId="1" fontId="45" fillId="0" borderId="0" xfId="1" applyNumberFormat="1" applyFont="1" applyFill="1"/>
    <xf numFmtId="0" fontId="45" fillId="0" borderId="0" xfId="1" applyFont="1" applyFill="1" applyAlignment="1">
      <alignment horizontal="justify"/>
    </xf>
    <xf numFmtId="170" fontId="45" fillId="0" borderId="0" xfId="1" applyNumberFormat="1" applyFont="1" applyFill="1"/>
    <xf numFmtId="43" fontId="45" fillId="0" borderId="0" xfId="1" applyNumberFormat="1" applyFont="1" applyFill="1" applyAlignment="1">
      <alignment horizontal="right"/>
    </xf>
    <xf numFmtId="0" fontId="43" fillId="0" borderId="0" xfId="1" applyFont="1"/>
    <xf numFmtId="4" fontId="43" fillId="32" borderId="0" xfId="1" applyNumberFormat="1" applyFont="1" applyFill="1" applyBorder="1" applyAlignment="1">
      <alignment vertical="center"/>
    </xf>
    <xf numFmtId="4" fontId="43" fillId="32" borderId="0" xfId="1" applyNumberFormat="1" applyFont="1" applyFill="1" applyBorder="1" applyAlignment="1">
      <alignment vertical="center" wrapText="1"/>
    </xf>
    <xf numFmtId="0" fontId="43" fillId="27" borderId="32" xfId="1" applyFont="1" applyFill="1" applyBorder="1"/>
    <xf numFmtId="0" fontId="43" fillId="27" borderId="33" xfId="1" applyFont="1" applyFill="1" applyBorder="1"/>
    <xf numFmtId="0" fontId="38" fillId="27" borderId="37" xfId="1" applyFont="1" applyFill="1" applyBorder="1" applyAlignment="1">
      <alignment horizontal="center"/>
    </xf>
    <xf numFmtId="164" fontId="38" fillId="27" borderId="37" xfId="6" applyFont="1" applyFill="1" applyBorder="1" applyAlignment="1">
      <alignment horizontal="center"/>
    </xf>
    <xf numFmtId="0" fontId="38" fillId="0" borderId="56" xfId="1" applyFont="1" applyBorder="1" applyAlignment="1">
      <alignment horizontal="center"/>
    </xf>
    <xf numFmtId="0" fontId="38" fillId="0" borderId="57" xfId="1" applyFont="1" applyBorder="1" applyAlignment="1">
      <alignment horizontal="left"/>
    </xf>
    <xf numFmtId="164" fontId="38" fillId="0" borderId="57" xfId="6" applyFont="1" applyBorder="1" applyAlignment="1">
      <alignment horizontal="center"/>
    </xf>
    <xf numFmtId="164" fontId="38" fillId="0" borderId="58" xfId="6" applyFont="1" applyBorder="1" applyAlignment="1">
      <alignment horizontal="center"/>
    </xf>
    <xf numFmtId="164" fontId="38" fillId="0" borderId="59" xfId="6" applyFont="1" applyBorder="1" applyAlignment="1">
      <alignment horizontal="center"/>
    </xf>
    <xf numFmtId="0" fontId="38" fillId="35" borderId="56" xfId="1" applyFont="1" applyFill="1" applyBorder="1" applyAlignment="1">
      <alignment horizontal="center"/>
    </xf>
    <xf numFmtId="4" fontId="38" fillId="35" borderId="57" xfId="1" applyNumberFormat="1" applyFont="1" applyFill="1" applyBorder="1" applyAlignment="1">
      <alignment horizontal="left"/>
    </xf>
    <xf numFmtId="164" fontId="38" fillId="35" borderId="57" xfId="6" applyFont="1" applyFill="1" applyBorder="1" applyAlignment="1">
      <alignment horizontal="center"/>
    </xf>
    <xf numFmtId="164" fontId="38" fillId="35" borderId="58" xfId="6" applyFont="1" applyFill="1" applyBorder="1" applyAlignment="1">
      <alignment horizontal="center"/>
    </xf>
    <xf numFmtId="164" fontId="38" fillId="35" borderId="59" xfId="6" applyFont="1" applyFill="1" applyBorder="1" applyAlignment="1">
      <alignment horizontal="center"/>
    </xf>
    <xf numFmtId="0" fontId="38" fillId="0" borderId="60" xfId="1" applyFont="1" applyBorder="1" applyAlignment="1">
      <alignment horizontal="center" vertical="top"/>
    </xf>
    <xf numFmtId="0" fontId="38" fillId="0" borderId="61" xfId="1" applyFont="1" applyBorder="1" applyAlignment="1">
      <alignment horizontal="left" vertical="top"/>
    </xf>
    <xf numFmtId="168" fontId="43" fillId="0" borderId="61" xfId="5" applyNumberFormat="1" applyFont="1" applyBorder="1" applyAlignment="1">
      <alignment horizontal="center" vertical="top"/>
    </xf>
    <xf numFmtId="43" fontId="43" fillId="0" borderId="61" xfId="6" applyNumberFormat="1" applyFont="1" applyBorder="1" applyAlignment="1">
      <alignment vertical="top"/>
    </xf>
    <xf numFmtId="43" fontId="43" fillId="0" borderId="0" xfId="1" applyNumberFormat="1" applyFont="1"/>
    <xf numFmtId="0" fontId="38" fillId="0" borderId="62" xfId="1" applyFont="1" applyBorder="1" applyAlignment="1">
      <alignment horizontal="center" vertical="top"/>
    </xf>
    <xf numFmtId="0" fontId="38" fillId="0" borderId="48" xfId="1" applyFont="1" applyBorder="1" applyAlignment="1">
      <alignment horizontal="left" vertical="top"/>
    </xf>
    <xf numFmtId="164" fontId="43" fillId="0" borderId="48" xfId="6" applyFont="1" applyBorder="1" applyAlignment="1">
      <alignment horizontal="center" vertical="top"/>
    </xf>
    <xf numFmtId="164" fontId="43" fillId="37" borderId="48" xfId="6" applyFont="1" applyFill="1" applyBorder="1" applyAlignment="1">
      <alignment vertical="top"/>
    </xf>
    <xf numFmtId="0" fontId="38" fillId="0" borderId="64" xfId="1" applyFont="1" applyBorder="1" applyAlignment="1">
      <alignment horizontal="center" vertical="top"/>
    </xf>
    <xf numFmtId="0" fontId="38" fillId="0" borderId="51" xfId="1" applyFont="1" applyBorder="1" applyAlignment="1">
      <alignment vertical="top"/>
    </xf>
    <xf numFmtId="164" fontId="43" fillId="0" borderId="51" xfId="6" applyFont="1" applyBorder="1" applyAlignment="1">
      <alignment horizontal="center" vertical="top"/>
    </xf>
    <xf numFmtId="10" fontId="43" fillId="0" borderId="51" xfId="6" applyNumberFormat="1" applyFont="1" applyBorder="1" applyAlignment="1">
      <alignment horizontal="center" vertical="top"/>
    </xf>
    <xf numFmtId="0" fontId="38" fillId="0" borderId="66" xfId="1" applyFont="1" applyBorder="1" applyAlignment="1">
      <alignment horizontal="center" vertical="top"/>
    </xf>
    <xf numFmtId="0" fontId="38" fillId="0" borderId="67" xfId="1" applyFont="1" applyBorder="1" applyAlignment="1">
      <alignment vertical="top"/>
    </xf>
    <xf numFmtId="164" fontId="43" fillId="0" borderId="67" xfId="6" applyFont="1" applyBorder="1" applyAlignment="1">
      <alignment horizontal="center" vertical="top"/>
    </xf>
    <xf numFmtId="10" fontId="43" fillId="0" borderId="67" xfId="6" applyNumberFormat="1" applyFont="1" applyBorder="1" applyAlignment="1">
      <alignment horizontal="center" vertical="top"/>
    </xf>
    <xf numFmtId="0" fontId="38" fillId="32" borderId="54" xfId="1" applyFont="1" applyFill="1" applyBorder="1" applyAlignment="1">
      <alignment vertical="top"/>
    </xf>
    <xf numFmtId="9" fontId="43" fillId="0" borderId="61" xfId="5" applyNumberFormat="1" applyFont="1" applyBorder="1" applyAlignment="1">
      <alignment horizontal="center" vertical="top"/>
    </xf>
    <xf numFmtId="43" fontId="43" fillId="0" borderId="61" xfId="5" applyNumberFormat="1" applyFont="1" applyBorder="1" applyAlignment="1">
      <alignment horizontal="center" vertical="top"/>
    </xf>
    <xf numFmtId="0" fontId="38" fillId="32" borderId="60" xfId="1" applyFont="1" applyFill="1" applyBorder="1" applyAlignment="1">
      <alignment horizontal="left" vertical="top"/>
    </xf>
    <xf numFmtId="43" fontId="43" fillId="0" borderId="48" xfId="6" applyNumberFormat="1" applyFont="1" applyBorder="1" applyAlignment="1">
      <alignment vertical="top"/>
    </xf>
    <xf numFmtId="43" fontId="43" fillId="0" borderId="69" xfId="6" applyNumberFormat="1" applyFont="1" applyBorder="1" applyAlignment="1">
      <alignment vertical="top"/>
    </xf>
    <xf numFmtId="10" fontId="43" fillId="0" borderId="48" xfId="5" applyNumberFormat="1" applyFont="1" applyBorder="1" applyAlignment="1">
      <alignment horizontal="center" vertical="top"/>
    </xf>
    <xf numFmtId="43" fontId="43" fillId="0" borderId="65" xfId="1" applyNumberFormat="1" applyFont="1" applyBorder="1" applyAlignment="1">
      <alignment vertical="top"/>
    </xf>
    <xf numFmtId="0" fontId="46" fillId="0" borderId="28" xfId="119" applyFont="1" applyFill="1" applyBorder="1" applyAlignment="1">
      <alignment horizontal="justify" vertical="center" wrapText="1"/>
    </xf>
    <xf numFmtId="170" fontId="46" fillId="0" borderId="28" xfId="119" applyNumberFormat="1" applyFont="1" applyFill="1" applyBorder="1" applyAlignment="1">
      <alignment horizontal="center" vertical="center" wrapText="1"/>
    </xf>
    <xf numFmtId="0" fontId="48" fillId="27" borderId="0" xfId="1" applyFont="1" applyFill="1" applyBorder="1" applyAlignment="1">
      <alignment horizontal="left" vertical="center"/>
    </xf>
    <xf numFmtId="4" fontId="48" fillId="35" borderId="26" xfId="1" applyNumberFormat="1" applyFont="1" applyFill="1" applyBorder="1" applyAlignment="1">
      <alignment horizontal="left" vertical="top" wrapText="1"/>
    </xf>
    <xf numFmtId="165" fontId="47" fillId="27" borderId="26" xfId="3" applyFont="1" applyFill="1" applyBorder="1" applyAlignment="1" applyProtection="1">
      <alignment horizontal="left" vertical="top"/>
    </xf>
    <xf numFmtId="165" fontId="46" fillId="0" borderId="0" xfId="3" applyFont="1" applyFill="1" applyBorder="1" applyAlignment="1" applyProtection="1">
      <alignment horizontal="left" vertical="top" wrapText="1"/>
    </xf>
    <xf numFmtId="0" fontId="48" fillId="0" borderId="50" xfId="1" applyFont="1" applyFill="1" applyBorder="1" applyAlignment="1">
      <alignment horizontal="left" vertical="top"/>
    </xf>
    <xf numFmtId="0" fontId="48" fillId="0" borderId="0" xfId="1" applyFont="1" applyFill="1" applyBorder="1" applyAlignment="1">
      <alignment horizontal="left" vertical="top"/>
    </xf>
    <xf numFmtId="0" fontId="48" fillId="35" borderId="26" xfId="1" applyFont="1" applyFill="1" applyBorder="1" applyAlignment="1">
      <alignment horizontal="center" vertical="center"/>
    </xf>
    <xf numFmtId="165" fontId="46" fillId="0" borderId="45" xfId="3" applyFont="1" applyFill="1" applyBorder="1" applyAlignment="1" applyProtection="1">
      <alignment horizontal="center" vertical="center"/>
    </xf>
    <xf numFmtId="165" fontId="46" fillId="0" borderId="0" xfId="3" applyFont="1" applyFill="1" applyBorder="1" applyAlignment="1" applyProtection="1">
      <alignment horizontal="center" vertical="center"/>
    </xf>
    <xf numFmtId="165" fontId="46" fillId="0" borderId="0" xfId="3" applyFont="1" applyFill="1" applyBorder="1" applyAlignment="1" applyProtection="1">
      <alignment horizontal="center" vertical="center" wrapText="1"/>
    </xf>
    <xf numFmtId="0" fontId="48" fillId="0" borderId="50" xfId="1" applyFont="1" applyFill="1" applyBorder="1" applyAlignment="1">
      <alignment horizontal="center" vertical="center"/>
    </xf>
    <xf numFmtId="0" fontId="48" fillId="35" borderId="25" xfId="1" applyFont="1" applyFill="1" applyBorder="1" applyAlignment="1">
      <alignment horizontal="center" vertical="center"/>
    </xf>
    <xf numFmtId="4" fontId="48" fillId="35" borderId="26" xfId="1" applyNumberFormat="1" applyFont="1" applyFill="1" applyBorder="1" applyAlignment="1">
      <alignment horizontal="center" vertical="center" wrapText="1"/>
    </xf>
    <xf numFmtId="175" fontId="48" fillId="35" borderId="26" xfId="6" applyNumberFormat="1" applyFont="1" applyFill="1" applyBorder="1" applyAlignment="1">
      <alignment horizontal="center" vertical="center"/>
    </xf>
    <xf numFmtId="43" fontId="48" fillId="35" borderId="26" xfId="6" applyNumberFormat="1" applyFont="1" applyFill="1" applyBorder="1" applyAlignment="1">
      <alignment horizontal="center" vertical="center"/>
    </xf>
    <xf numFmtId="43" fontId="46" fillId="35" borderId="26" xfId="2" applyNumberFormat="1" applyFont="1" applyFill="1" applyBorder="1" applyAlignment="1" applyProtection="1">
      <alignment horizontal="center" vertical="center"/>
    </xf>
    <xf numFmtId="43" fontId="46" fillId="0" borderId="0" xfId="3" applyNumberFormat="1" applyFont="1" applyFill="1" applyBorder="1" applyAlignment="1" applyProtection="1">
      <alignment horizontal="center" vertical="center"/>
    </xf>
    <xf numFmtId="175" fontId="48" fillId="0" borderId="50" xfId="6" applyNumberFormat="1" applyFont="1" applyFill="1" applyBorder="1" applyAlignment="1">
      <alignment horizontal="center" vertical="center"/>
    </xf>
    <xf numFmtId="43" fontId="48" fillId="0" borderId="50" xfId="6" applyNumberFormat="1" applyFont="1" applyFill="1" applyBorder="1" applyAlignment="1">
      <alignment horizontal="center" vertical="center"/>
    </xf>
    <xf numFmtId="43" fontId="46" fillId="0" borderId="50" xfId="2" applyNumberFormat="1" applyFont="1" applyFill="1" applyBorder="1" applyAlignment="1" applyProtection="1">
      <alignment horizontal="center" vertical="center"/>
    </xf>
    <xf numFmtId="0" fontId="49" fillId="0" borderId="0" xfId="1" applyFont="1" applyFill="1" applyBorder="1" applyAlignment="1">
      <alignment horizontal="left" vertical="top"/>
    </xf>
    <xf numFmtId="165" fontId="48" fillId="33" borderId="0" xfId="3" applyFont="1" applyFill="1" applyBorder="1" applyAlignment="1" applyProtection="1">
      <alignment horizontal="left" vertical="top"/>
    </xf>
    <xf numFmtId="175" fontId="48" fillId="34" borderId="0" xfId="3" applyNumberFormat="1" applyFont="1" applyFill="1" applyBorder="1" applyAlignment="1" applyProtection="1">
      <alignment horizontal="left" vertical="top" wrapText="1"/>
    </xf>
    <xf numFmtId="165" fontId="48" fillId="34" borderId="0" xfId="3" applyFont="1" applyFill="1" applyBorder="1" applyAlignment="1" applyProtection="1">
      <alignment horizontal="left" vertical="top" wrapText="1"/>
    </xf>
    <xf numFmtId="0" fontId="48" fillId="0" borderId="28" xfId="1" applyFont="1" applyFill="1" applyBorder="1" applyAlignment="1">
      <alignment horizontal="left" vertical="top"/>
    </xf>
    <xf numFmtId="0" fontId="48" fillId="0" borderId="28" xfId="1" applyFont="1" applyFill="1" applyBorder="1" applyAlignment="1">
      <alignment horizontal="left" vertical="center"/>
    </xf>
    <xf numFmtId="0" fontId="48" fillId="0" borderId="28" xfId="1" applyFont="1" applyFill="1" applyBorder="1" applyAlignment="1">
      <alignment horizontal="left" vertical="center" wrapText="1"/>
    </xf>
    <xf numFmtId="175" fontId="48" fillId="0" borderId="28" xfId="6" applyNumberFormat="1" applyFont="1" applyFill="1" applyBorder="1" applyAlignment="1">
      <alignment horizontal="left" vertical="center"/>
    </xf>
    <xf numFmtId="164" fontId="48" fillId="0" borderId="28" xfId="6" applyFont="1" applyFill="1" applyBorder="1" applyAlignment="1">
      <alignment horizontal="left" vertical="center"/>
    </xf>
    <xf numFmtId="164" fontId="48" fillId="0" borderId="28" xfId="6" applyFont="1" applyFill="1" applyBorder="1" applyAlignment="1">
      <alignment horizontal="left" vertical="center" wrapText="1"/>
    </xf>
    <xf numFmtId="0" fontId="48" fillId="35" borderId="25" xfId="1" applyFont="1" applyFill="1" applyBorder="1" applyAlignment="1">
      <alignment horizontal="left" vertical="top"/>
    </xf>
    <xf numFmtId="0" fontId="48" fillId="35" borderId="26" xfId="1" applyFont="1" applyFill="1" applyBorder="1" applyAlignment="1">
      <alignment horizontal="left" vertical="top"/>
    </xf>
    <xf numFmtId="175" fontId="48" fillId="35" borderId="26" xfId="6" applyNumberFormat="1" applyFont="1" applyFill="1" applyBorder="1" applyAlignment="1">
      <alignment horizontal="left" vertical="top"/>
    </xf>
    <xf numFmtId="43" fontId="48" fillId="35" borderId="26" xfId="6" applyNumberFormat="1" applyFont="1" applyFill="1" applyBorder="1" applyAlignment="1">
      <alignment horizontal="left" vertical="top"/>
    </xf>
    <xf numFmtId="43" fontId="46" fillId="35" borderId="26" xfId="2" applyNumberFormat="1" applyFont="1" applyFill="1" applyBorder="1" applyAlignment="1" applyProtection="1">
      <alignment horizontal="left" vertical="top"/>
    </xf>
    <xf numFmtId="43" fontId="47" fillId="35" borderId="26" xfId="2" applyNumberFormat="1" applyFont="1" applyFill="1" applyBorder="1" applyAlignment="1" applyProtection="1">
      <alignment horizontal="left" vertical="top"/>
    </xf>
    <xf numFmtId="0" fontId="48" fillId="27" borderId="25" xfId="1" applyFont="1" applyFill="1" applyBorder="1" applyAlignment="1">
      <alignment horizontal="left" vertical="top"/>
    </xf>
    <xf numFmtId="0" fontId="48" fillId="27" borderId="26" xfId="1" applyFont="1" applyFill="1" applyBorder="1" applyAlignment="1">
      <alignment horizontal="left" vertical="top"/>
    </xf>
    <xf numFmtId="175" fontId="48" fillId="27" borderId="26" xfId="6" applyNumberFormat="1" applyFont="1" applyFill="1" applyBorder="1" applyAlignment="1">
      <alignment horizontal="left" vertical="top"/>
    </xf>
    <xf numFmtId="164" fontId="48" fillId="27" borderId="26" xfId="6" applyFont="1" applyFill="1" applyBorder="1" applyAlignment="1">
      <alignment horizontal="left" vertical="top"/>
    </xf>
    <xf numFmtId="164" fontId="48" fillId="27" borderId="27" xfId="6" applyFont="1" applyFill="1" applyBorder="1" applyAlignment="1">
      <alignment horizontal="left" vertical="top"/>
    </xf>
    <xf numFmtId="43" fontId="48" fillId="0" borderId="52" xfId="6" applyNumberFormat="1" applyFont="1" applyFill="1" applyBorder="1" applyAlignment="1">
      <alignment horizontal="left" vertical="top"/>
    </xf>
    <xf numFmtId="0" fontId="48" fillId="27" borderId="26" xfId="1" applyFont="1" applyFill="1" applyBorder="1" applyAlignment="1">
      <alignment horizontal="left"/>
    </xf>
    <xf numFmtId="43" fontId="48" fillId="27" borderId="27" xfId="1" applyNumberFormat="1" applyFont="1" applyFill="1" applyBorder="1" applyAlignment="1">
      <alignment horizontal="left"/>
    </xf>
    <xf numFmtId="164" fontId="49" fillId="0" borderId="0" xfId="1" applyNumberFormat="1" applyFont="1" applyFill="1" applyBorder="1" applyAlignment="1">
      <alignment horizontal="left" vertical="top"/>
    </xf>
    <xf numFmtId="43" fontId="46" fillId="0" borderId="50" xfId="2" applyNumberFormat="1" applyFont="1" applyFill="1" applyBorder="1" applyAlignment="1" applyProtection="1">
      <alignment horizontal="left" vertical="top"/>
    </xf>
    <xf numFmtId="43" fontId="48" fillId="0" borderId="49" xfId="6" applyNumberFormat="1" applyFont="1" applyFill="1" applyBorder="1" applyAlignment="1">
      <alignment horizontal="left" vertical="top" wrapText="1"/>
    </xf>
    <xf numFmtId="0" fontId="48" fillId="28" borderId="26" xfId="0" applyFont="1" applyFill="1" applyBorder="1" applyAlignment="1">
      <alignment horizontal="left"/>
    </xf>
    <xf numFmtId="43" fontId="48" fillId="28" borderId="27" xfId="0" applyNumberFormat="1" applyFont="1" applyFill="1" applyBorder="1" applyAlignment="1">
      <alignment horizontal="left"/>
    </xf>
    <xf numFmtId="0" fontId="48" fillId="27" borderId="53" xfId="1" applyFont="1" applyFill="1" applyBorder="1" applyAlignment="1">
      <alignment horizontal="left" vertical="top"/>
    </xf>
    <xf numFmtId="165" fontId="46" fillId="0" borderId="53" xfId="3" applyFont="1" applyFill="1" applyBorder="1" applyAlignment="1" applyProtection="1">
      <alignment horizontal="center" vertical="center"/>
    </xf>
    <xf numFmtId="0" fontId="48" fillId="27" borderId="25" xfId="1" applyFont="1" applyFill="1" applyBorder="1" applyAlignment="1">
      <alignment horizontal="center" vertical="center"/>
    </xf>
    <xf numFmtId="0" fontId="48" fillId="27" borderId="26" xfId="1" applyFont="1" applyFill="1" applyBorder="1" applyAlignment="1">
      <alignment horizontal="center" vertical="center"/>
    </xf>
    <xf numFmtId="0" fontId="48" fillId="28" borderId="26" xfId="0" applyFont="1" applyFill="1" applyBorder="1" applyAlignment="1">
      <alignment horizontal="center" vertical="center"/>
    </xf>
    <xf numFmtId="175" fontId="48" fillId="27" borderId="26" xfId="1" applyNumberFormat="1" applyFont="1" applyFill="1" applyBorder="1" applyAlignment="1">
      <alignment horizontal="center" vertical="center"/>
    </xf>
    <xf numFmtId="43" fontId="48" fillId="27" borderId="26" xfId="1" applyNumberFormat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center" vertical="center"/>
    </xf>
    <xf numFmtId="175" fontId="48" fillId="0" borderId="0" xfId="6" applyNumberFormat="1" applyFont="1" applyFill="1" applyBorder="1" applyAlignment="1">
      <alignment horizontal="center" vertical="center"/>
    </xf>
    <xf numFmtId="43" fontId="48" fillId="0" borderId="0" xfId="6" applyNumberFormat="1" applyFont="1" applyFill="1" applyBorder="1" applyAlignment="1">
      <alignment horizontal="center" vertical="center"/>
    </xf>
    <xf numFmtId="43" fontId="46" fillId="0" borderId="0" xfId="2" applyNumberFormat="1" applyFont="1" applyFill="1" applyBorder="1" applyAlignment="1" applyProtection="1">
      <alignment horizontal="center" vertical="center"/>
    </xf>
    <xf numFmtId="175" fontId="48" fillId="28" borderId="26" xfId="0" applyNumberFormat="1" applyFont="1" applyFill="1" applyBorder="1" applyAlignment="1">
      <alignment horizontal="center" vertical="center"/>
    </xf>
    <xf numFmtId="43" fontId="48" fillId="28" borderId="26" xfId="0" applyNumberFormat="1" applyFont="1" applyFill="1" applyBorder="1" applyAlignment="1">
      <alignment horizontal="center" vertical="center"/>
    </xf>
    <xf numFmtId="165" fontId="2" fillId="0" borderId="0" xfId="3" applyFont="1" applyFill="1" applyBorder="1" applyAlignment="1" applyProtection="1">
      <alignment horizontal="center" vertical="center"/>
    </xf>
    <xf numFmtId="0" fontId="48" fillId="27" borderId="24" xfId="1" applyFont="1" applyFill="1" applyBorder="1" applyAlignment="1">
      <alignment horizontal="center" vertical="center"/>
    </xf>
    <xf numFmtId="0" fontId="2" fillId="27" borderId="15" xfId="1" applyFont="1" applyFill="1" applyBorder="1"/>
    <xf numFmtId="1" fontId="2" fillId="27" borderId="15" xfId="1" applyNumberFormat="1" applyFont="1" applyFill="1" applyBorder="1"/>
    <xf numFmtId="0" fontId="2" fillId="27" borderId="15" xfId="1" applyFont="1" applyFill="1" applyBorder="1" applyAlignment="1">
      <alignment horizontal="justify"/>
    </xf>
    <xf numFmtId="170" fontId="2" fillId="27" borderId="15" xfId="1" applyNumberFormat="1" applyFont="1" applyFill="1" applyBorder="1"/>
    <xf numFmtId="43" fontId="2" fillId="27" borderId="15" xfId="1" applyNumberFormat="1" applyFont="1" applyFill="1" applyBorder="1" applyAlignment="1">
      <alignment horizontal="right"/>
    </xf>
    <xf numFmtId="43" fontId="2" fillId="27" borderId="15" xfId="1" applyNumberFormat="1" applyFont="1" applyFill="1" applyBorder="1"/>
    <xf numFmtId="43" fontId="2" fillId="27" borderId="16" xfId="1" applyNumberFormat="1" applyFont="1" applyFill="1" applyBorder="1"/>
    <xf numFmtId="4" fontId="2" fillId="27" borderId="14" xfId="119" applyNumberFormat="1" applyFont="1" applyFill="1" applyBorder="1" applyAlignment="1">
      <alignment vertical="center"/>
    </xf>
    <xf numFmtId="0" fontId="2" fillId="27" borderId="0" xfId="1" applyFont="1" applyFill="1" applyBorder="1"/>
    <xf numFmtId="4" fontId="2" fillId="27" borderId="0" xfId="119" applyNumberFormat="1" applyFont="1" applyFill="1" applyBorder="1" applyAlignment="1">
      <alignment vertical="center" wrapText="1"/>
    </xf>
    <xf numFmtId="4" fontId="2" fillId="27" borderId="0" xfId="119" applyNumberFormat="1" applyFont="1" applyFill="1" applyBorder="1" applyAlignment="1">
      <alignment horizontal="justify" vertical="center" wrapText="1"/>
    </xf>
    <xf numFmtId="170" fontId="2" fillId="27" borderId="0" xfId="119" applyNumberFormat="1" applyFont="1" applyFill="1" applyBorder="1" applyAlignment="1">
      <alignment vertical="center" wrapText="1"/>
    </xf>
    <xf numFmtId="43" fontId="2" fillId="27" borderId="0" xfId="119" applyNumberFormat="1" applyFont="1" applyFill="1" applyBorder="1" applyAlignment="1">
      <alignment horizontal="right" vertical="center" wrapText="1"/>
    </xf>
    <xf numFmtId="4" fontId="2" fillId="27" borderId="17" xfId="119" applyNumberFormat="1" applyFont="1" applyFill="1" applyBorder="1" applyAlignment="1">
      <alignment vertical="center" wrapText="1"/>
    </xf>
    <xf numFmtId="4" fontId="2" fillId="27" borderId="0" xfId="119" applyNumberFormat="1" applyFont="1" applyFill="1" applyBorder="1" applyAlignment="1">
      <alignment vertical="center"/>
    </xf>
    <xf numFmtId="4" fontId="2" fillId="27" borderId="0" xfId="119" applyNumberFormat="1" applyFont="1" applyFill="1" applyBorder="1" applyAlignment="1">
      <alignment horizontal="justify" vertical="center"/>
    </xf>
    <xf numFmtId="170" fontId="2" fillId="27" borderId="0" xfId="119" applyNumberFormat="1" applyFont="1" applyFill="1" applyBorder="1" applyAlignment="1">
      <alignment vertical="center"/>
    </xf>
    <xf numFmtId="43" fontId="2" fillId="27" borderId="0" xfId="119" applyNumberFormat="1" applyFont="1" applyFill="1" applyBorder="1" applyAlignment="1">
      <alignment horizontal="right" vertical="center"/>
    </xf>
    <xf numFmtId="4" fontId="2" fillId="27" borderId="17" xfId="119" applyNumberFormat="1" applyFont="1" applyFill="1" applyBorder="1" applyAlignment="1">
      <alignment vertical="center"/>
    </xf>
    <xf numFmtId="0" fontId="2" fillId="27" borderId="14" xfId="1" applyFont="1" applyFill="1" applyBorder="1" applyAlignment="1">
      <alignment horizontal="left" vertical="center"/>
    </xf>
    <xf numFmtId="0" fontId="48" fillId="27" borderId="14" xfId="1" applyFont="1" applyFill="1" applyBorder="1" applyAlignment="1">
      <alignment horizontal="left" vertical="center"/>
    </xf>
    <xf numFmtId="4" fontId="46" fillId="27" borderId="0" xfId="119" applyNumberFormat="1" applyFont="1" applyFill="1" applyBorder="1" applyAlignment="1">
      <alignment vertical="center" wrapText="1"/>
    </xf>
    <xf numFmtId="170" fontId="46" fillId="27" borderId="0" xfId="119" applyNumberFormat="1" applyFont="1" applyFill="1" applyBorder="1" applyAlignment="1">
      <alignment vertical="center" wrapText="1"/>
    </xf>
    <xf numFmtId="43" fontId="2" fillId="27" borderId="0" xfId="1" applyNumberFormat="1" applyFont="1" applyFill="1" applyBorder="1" applyAlignment="1">
      <alignment horizontal="right"/>
    </xf>
    <xf numFmtId="43" fontId="2" fillId="27" borderId="0" xfId="1" applyNumberFormat="1" applyFont="1" applyFill="1" applyBorder="1"/>
    <xf numFmtId="43" fontId="2" fillId="27" borderId="17" xfId="1" applyNumberFormat="1" applyFont="1" applyFill="1" applyBorder="1"/>
    <xf numFmtId="0" fontId="48" fillId="27" borderId="32" xfId="1" applyFont="1" applyFill="1" applyBorder="1" applyAlignment="1">
      <alignment horizontal="center" vertical="center"/>
    </xf>
    <xf numFmtId="0" fontId="2" fillId="27" borderId="33" xfId="1" applyFont="1" applyFill="1" applyBorder="1"/>
    <xf numFmtId="1" fontId="2" fillId="27" borderId="33" xfId="1" applyNumberFormat="1" applyFont="1" applyFill="1" applyBorder="1"/>
    <xf numFmtId="0" fontId="2" fillId="27" borderId="33" xfId="1" applyFont="1" applyFill="1" applyBorder="1" applyAlignment="1">
      <alignment horizontal="justify"/>
    </xf>
    <xf numFmtId="0" fontId="48" fillId="0" borderId="28" xfId="1" applyFont="1" applyFill="1" applyBorder="1" applyAlignment="1">
      <alignment horizontal="center" vertical="center"/>
    </xf>
    <xf numFmtId="0" fontId="46" fillId="0" borderId="28" xfId="119" applyFont="1" applyFill="1" applyBorder="1" applyAlignment="1">
      <alignment horizontal="center" vertical="center" wrapText="1"/>
    </xf>
    <xf numFmtId="1" fontId="46" fillId="0" borderId="28" xfId="119" applyNumberFormat="1" applyFont="1" applyFill="1" applyBorder="1" applyAlignment="1">
      <alignment horizontal="center" vertical="center" wrapText="1"/>
    </xf>
    <xf numFmtId="43" fontId="46" fillId="0" borderId="28" xfId="119" applyNumberFormat="1" applyFont="1" applyFill="1" applyBorder="1" applyAlignment="1">
      <alignment horizontal="right" vertical="center" wrapText="1"/>
    </xf>
    <xf numFmtId="43" fontId="46" fillId="0" borderId="28" xfId="119" applyNumberFormat="1" applyFont="1" applyFill="1" applyBorder="1" applyAlignment="1">
      <alignment horizontal="center" vertical="center" wrapText="1"/>
    </xf>
    <xf numFmtId="0" fontId="46" fillId="0" borderId="0" xfId="119" applyFont="1" applyFill="1" applyBorder="1" applyAlignment="1">
      <alignment horizontal="center" vertical="center" wrapText="1"/>
    </xf>
    <xf numFmtId="1" fontId="46" fillId="0" borderId="0" xfId="119" applyNumberFormat="1" applyFont="1" applyFill="1" applyBorder="1" applyAlignment="1">
      <alignment horizontal="center" vertical="center" wrapText="1"/>
    </xf>
    <xf numFmtId="0" fontId="46" fillId="0" borderId="0" xfId="119" applyFont="1" applyFill="1" applyBorder="1" applyAlignment="1">
      <alignment horizontal="justify" vertical="center" wrapText="1"/>
    </xf>
    <xf numFmtId="170" fontId="46" fillId="0" borderId="0" xfId="119" applyNumberFormat="1" applyFont="1" applyFill="1" applyBorder="1" applyAlignment="1">
      <alignment horizontal="center" vertical="center" wrapText="1"/>
    </xf>
    <xf numFmtId="43" fontId="46" fillId="0" borderId="0" xfId="119" applyNumberFormat="1" applyFont="1" applyFill="1" applyBorder="1" applyAlignment="1">
      <alignment horizontal="right" vertical="center" wrapText="1"/>
    </xf>
    <xf numFmtId="43" fontId="46" fillId="0" borderId="0" xfId="119" applyNumberFormat="1" applyFont="1" applyFill="1" applyBorder="1" applyAlignment="1">
      <alignment horizontal="center" vertical="center" wrapText="1"/>
    </xf>
    <xf numFmtId="0" fontId="48" fillId="0" borderId="36" xfId="1" applyFont="1" applyFill="1" applyBorder="1" applyAlignment="1">
      <alignment horizontal="center" vertical="center"/>
    </xf>
    <xf numFmtId="0" fontId="46" fillId="0" borderId="28" xfId="120" applyFont="1" applyFill="1" applyBorder="1" applyAlignment="1">
      <alignment horizontal="justify" vertical="center" wrapText="1"/>
    </xf>
    <xf numFmtId="43" fontId="46" fillId="0" borderId="28" xfId="120" applyNumberFormat="1" applyFont="1" applyFill="1" applyBorder="1" applyAlignment="1">
      <alignment horizontal="right" vertical="center" wrapText="1"/>
    </xf>
    <xf numFmtId="43" fontId="46" fillId="0" borderId="28" xfId="120" applyNumberFormat="1" applyFont="1" applyFill="1" applyBorder="1" applyAlignment="1">
      <alignment horizontal="center" vertical="center" wrapText="1"/>
    </xf>
    <xf numFmtId="43" fontId="46" fillId="0" borderId="0" xfId="120" applyNumberFormat="1" applyFont="1" applyFill="1" applyBorder="1" applyAlignment="1">
      <alignment horizontal="right" vertical="center" wrapText="1"/>
    </xf>
    <xf numFmtId="43" fontId="46" fillId="0" borderId="0" xfId="120" applyNumberFormat="1" applyFont="1" applyFill="1" applyBorder="1" applyAlignment="1">
      <alignment horizontal="center" vertical="center" wrapText="1"/>
    </xf>
    <xf numFmtId="0" fontId="48" fillId="0" borderId="28" xfId="0" applyFont="1" applyFill="1" applyBorder="1" applyAlignment="1">
      <alignment horizontal="center" vertical="center"/>
    </xf>
    <xf numFmtId="0" fontId="48" fillId="0" borderId="45" xfId="0" applyFont="1" applyFill="1" applyBorder="1" applyAlignment="1">
      <alignment horizontal="center" vertical="center"/>
    </xf>
    <xf numFmtId="43" fontId="2" fillId="0" borderId="45" xfId="0" applyNumberFormat="1" applyFont="1" applyFill="1" applyBorder="1"/>
    <xf numFmtId="0" fontId="46" fillId="0" borderId="0" xfId="120" applyFont="1" applyFill="1" applyBorder="1" applyAlignment="1">
      <alignment horizontal="center" vertical="center" wrapText="1"/>
    </xf>
    <xf numFmtId="0" fontId="46" fillId="0" borderId="0" xfId="120" applyFont="1" applyFill="1" applyBorder="1" applyAlignment="1">
      <alignment horizontal="justify" wrapText="1"/>
    </xf>
    <xf numFmtId="170" fontId="46" fillId="0" borderId="0" xfId="120" applyNumberFormat="1" applyFont="1" applyFill="1" applyBorder="1" applyAlignment="1">
      <alignment horizontal="right" vertical="center" wrapText="1"/>
    </xf>
    <xf numFmtId="43" fontId="46" fillId="0" borderId="49" xfId="120" applyNumberFormat="1" applyFont="1" applyFill="1" applyBorder="1" applyAlignment="1">
      <alignment horizontal="right" vertical="center" wrapText="1"/>
    </xf>
    <xf numFmtId="1" fontId="46" fillId="0" borderId="28" xfId="120" applyNumberFormat="1" applyFont="1" applyFill="1" applyBorder="1" applyAlignment="1">
      <alignment horizontal="center" vertical="center" wrapText="1"/>
    </xf>
    <xf numFmtId="0" fontId="46" fillId="0" borderId="28" xfId="120" applyFont="1" applyFill="1" applyBorder="1" applyAlignment="1">
      <alignment horizontal="center" vertical="center" wrapText="1"/>
    </xf>
    <xf numFmtId="2" fontId="46" fillId="0" borderId="37" xfId="120" applyNumberFormat="1" applyFont="1" applyFill="1" applyBorder="1" applyAlignment="1">
      <alignment horizontal="center" vertical="center" wrapText="1"/>
    </xf>
    <xf numFmtId="1" fontId="46" fillId="0" borderId="37" xfId="120" applyNumberFormat="1" applyFont="1" applyFill="1" applyBorder="1" applyAlignment="1">
      <alignment horizontal="center" vertical="center" wrapText="1"/>
    </xf>
    <xf numFmtId="2" fontId="46" fillId="0" borderId="37" xfId="120" applyNumberFormat="1" applyFont="1" applyFill="1" applyBorder="1" applyAlignment="1">
      <alignment horizontal="justify" wrapText="1"/>
    </xf>
    <xf numFmtId="170" fontId="46" fillId="0" borderId="37" xfId="120" applyNumberFormat="1" applyFont="1" applyFill="1" applyBorder="1" applyAlignment="1">
      <alignment horizontal="right" vertical="center" wrapText="1"/>
    </xf>
    <xf numFmtId="43" fontId="46" fillId="0" borderId="37" xfId="120" applyNumberFormat="1" applyFont="1" applyFill="1" applyBorder="1" applyAlignment="1">
      <alignment horizontal="right" vertical="center" wrapText="1"/>
    </xf>
    <xf numFmtId="0" fontId="46" fillId="0" borderId="28" xfId="120" applyFont="1" applyFill="1" applyBorder="1" applyAlignment="1">
      <alignment horizontal="justify" wrapText="1"/>
    </xf>
    <xf numFmtId="170" fontId="46" fillId="0" borderId="28" xfId="120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1" fontId="2" fillId="0" borderId="0" xfId="0" applyNumberFormat="1" applyFont="1" applyFill="1" applyBorder="1"/>
    <xf numFmtId="0" fontId="2" fillId="0" borderId="0" xfId="0" applyFont="1" applyFill="1" applyBorder="1" applyAlignment="1">
      <alignment horizontal="justify"/>
    </xf>
    <xf numFmtId="0" fontId="2" fillId="0" borderId="0" xfId="0" applyFont="1" applyFill="1" applyBorder="1" applyAlignment="1">
      <alignment horizontal="center"/>
    </xf>
    <xf numFmtId="170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43" fontId="2" fillId="0" borderId="0" xfId="0" applyNumberFormat="1" applyFont="1" applyFill="1" applyBorder="1" applyAlignment="1">
      <alignment horizontal="right"/>
    </xf>
    <xf numFmtId="43" fontId="2" fillId="0" borderId="49" xfId="0" applyNumberFormat="1" applyFont="1" applyFill="1" applyBorder="1" applyAlignment="1">
      <alignment horizontal="right"/>
    </xf>
    <xf numFmtId="0" fontId="2" fillId="0" borderId="0" xfId="4" applyFont="1" applyFill="1" applyBorder="1" applyAlignment="1" applyProtection="1">
      <alignment horizontal="center" vertical="center"/>
    </xf>
    <xf numFmtId="0" fontId="52" fillId="0" borderId="0" xfId="4" applyFont="1" applyFill="1" applyBorder="1" applyAlignment="1" applyProtection="1">
      <alignment horizontal="justify" wrapText="1"/>
    </xf>
    <xf numFmtId="173" fontId="2" fillId="0" borderId="0" xfId="8" applyNumberFormat="1" applyFont="1" applyFill="1" applyBorder="1" applyAlignment="1" applyProtection="1">
      <alignment horizontal="right" vertical="center"/>
    </xf>
    <xf numFmtId="4" fontId="46" fillId="31" borderId="0" xfId="119" applyNumberFormat="1" applyFont="1" applyFill="1" applyBorder="1" applyAlignment="1">
      <alignment horizontal="right" vertical="center" wrapText="1"/>
    </xf>
    <xf numFmtId="43" fontId="2" fillId="0" borderId="0" xfId="8" applyFont="1" applyFill="1" applyBorder="1" applyAlignment="1" applyProtection="1">
      <alignment horizontal="right" vertical="center"/>
    </xf>
    <xf numFmtId="43" fontId="2" fillId="0" borderId="49" xfId="8" applyFont="1" applyFill="1" applyBorder="1" applyAlignment="1" applyProtection="1">
      <alignment horizontal="right" vertical="center"/>
    </xf>
    <xf numFmtId="0" fontId="48" fillId="30" borderId="28" xfId="120" applyFont="1" applyFill="1" applyBorder="1" applyAlignment="1">
      <alignment horizontal="center" vertical="center" wrapText="1"/>
    </xf>
    <xf numFmtId="43" fontId="2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justify"/>
    </xf>
    <xf numFmtId="43" fontId="2" fillId="0" borderId="0" xfId="0" applyNumberFormat="1" applyFont="1" applyFill="1" applyBorder="1" applyAlignment="1">
      <alignment horizontal="center"/>
    </xf>
    <xf numFmtId="0" fontId="46" fillId="27" borderId="0" xfId="120" applyFont="1" applyFill="1" applyBorder="1" applyAlignment="1">
      <alignment horizontal="center" vertical="center" wrapText="1"/>
    </xf>
    <xf numFmtId="0" fontId="46" fillId="27" borderId="0" xfId="120" applyFont="1" applyFill="1" applyBorder="1" applyAlignment="1">
      <alignment horizontal="justify" wrapText="1"/>
    </xf>
    <xf numFmtId="170" fontId="46" fillId="27" borderId="0" xfId="120" applyNumberFormat="1" applyFont="1" applyFill="1" applyBorder="1" applyAlignment="1">
      <alignment horizontal="right" vertical="center" wrapText="1"/>
    </xf>
    <xf numFmtId="2" fontId="46" fillId="27" borderId="0" xfId="120" applyNumberFormat="1" applyFont="1" applyFill="1" applyBorder="1" applyAlignment="1">
      <alignment horizontal="right" vertical="center" wrapText="1"/>
    </xf>
    <xf numFmtId="43" fontId="46" fillId="27" borderId="0" xfId="120" applyNumberFormat="1" applyFont="1" applyFill="1" applyBorder="1" applyAlignment="1">
      <alignment horizontal="right" vertical="center" wrapText="1"/>
    </xf>
    <xf numFmtId="43" fontId="46" fillId="27" borderId="49" xfId="120" applyNumberFormat="1" applyFont="1" applyFill="1" applyBorder="1" applyAlignment="1">
      <alignment horizontal="right" vertical="center" wrapText="1"/>
    </xf>
    <xf numFmtId="0" fontId="49" fillId="0" borderId="48" xfId="4" applyFont="1" applyFill="1" applyBorder="1" applyAlignment="1" applyProtection="1">
      <alignment horizontal="justify" wrapText="1"/>
    </xf>
    <xf numFmtId="2" fontId="46" fillId="0" borderId="0" xfId="120" applyNumberFormat="1" applyFont="1" applyFill="1" applyBorder="1" applyAlignment="1">
      <alignment horizontal="right" vertical="center" wrapText="1"/>
    </xf>
    <xf numFmtId="0" fontId="46" fillId="31" borderId="28" xfId="119" applyFont="1" applyFill="1" applyBorder="1" applyAlignment="1">
      <alignment horizontal="center" vertical="center" wrapText="1"/>
    </xf>
    <xf numFmtId="173" fontId="46" fillId="31" borderId="28" xfId="119" applyNumberFormat="1" applyFont="1" applyFill="1" applyBorder="1" applyAlignment="1">
      <alignment horizontal="right" vertical="center" wrapText="1"/>
    </xf>
    <xf numFmtId="0" fontId="46" fillId="31" borderId="0" xfId="119" applyFont="1" applyFill="1" applyBorder="1" applyAlignment="1">
      <alignment horizontal="center" vertical="center" wrapText="1"/>
    </xf>
    <xf numFmtId="173" fontId="46" fillId="31" borderId="0" xfId="119" applyNumberFormat="1" applyFont="1" applyFill="1" applyBorder="1" applyAlignment="1">
      <alignment horizontal="right" vertical="center" wrapText="1"/>
    </xf>
    <xf numFmtId="0" fontId="51" fillId="0" borderId="45" xfId="0" applyFont="1" applyBorder="1"/>
    <xf numFmtId="0" fontId="2" fillId="0" borderId="28" xfId="4" applyFont="1" applyFill="1" applyBorder="1" applyAlignment="1" applyProtection="1">
      <alignment horizontal="center" vertical="center"/>
    </xf>
    <xf numFmtId="0" fontId="46" fillId="31" borderId="28" xfId="119" applyFont="1" applyFill="1" applyBorder="1" applyAlignment="1">
      <alignment horizontal="justify" wrapText="1"/>
    </xf>
    <xf numFmtId="4" fontId="46" fillId="31" borderId="28" xfId="119" applyNumberFormat="1" applyFont="1" applyFill="1" applyBorder="1" applyAlignment="1">
      <alignment horizontal="right" vertical="center" wrapText="1"/>
    </xf>
    <xf numFmtId="0" fontId="46" fillId="31" borderId="0" xfId="119" applyFont="1" applyFill="1" applyBorder="1" applyAlignment="1">
      <alignment horizontal="justify" wrapText="1"/>
    </xf>
    <xf numFmtId="0" fontId="51" fillId="0" borderId="0" xfId="0" applyFont="1" applyBorder="1"/>
    <xf numFmtId="0" fontId="51" fillId="0" borderId="0" xfId="0" applyFont="1" applyBorder="1" applyAlignment="1">
      <alignment horizontal="center"/>
    </xf>
    <xf numFmtId="0" fontId="51" fillId="0" borderId="0" xfId="0" applyFont="1" applyBorder="1" applyAlignment="1">
      <alignment horizontal="right"/>
    </xf>
    <xf numFmtId="0" fontId="2" fillId="0" borderId="49" xfId="0" applyFont="1" applyFill="1" applyBorder="1" applyAlignment="1">
      <alignment horizontal="right"/>
    </xf>
    <xf numFmtId="2" fontId="46" fillId="0" borderId="37" xfId="120" applyNumberFormat="1" applyFont="1" applyFill="1" applyBorder="1" applyAlignment="1">
      <alignment horizontal="left" vertical="center" wrapText="1"/>
    </xf>
    <xf numFmtId="43" fontId="48" fillId="0" borderId="45" xfId="0" applyNumberFormat="1" applyFont="1" applyFill="1" applyBorder="1" applyAlignment="1">
      <alignment horizontal="center"/>
    </xf>
    <xf numFmtId="0" fontId="46" fillId="0" borderId="28" xfId="120" applyFont="1" applyFill="1" applyBorder="1" applyAlignment="1">
      <alignment horizontal="right" vertical="center" wrapText="1"/>
    </xf>
    <xf numFmtId="1" fontId="47" fillId="30" borderId="28" xfId="4" applyNumberFormat="1" applyFont="1" applyFill="1" applyBorder="1" applyAlignment="1" applyProtection="1">
      <alignment horizontal="center" vertical="center" wrapText="1"/>
      <protection locked="0"/>
    </xf>
    <xf numFmtId="0" fontId="47" fillId="30" borderId="25" xfId="4" applyFont="1" applyFill="1" applyBorder="1" applyAlignment="1" applyProtection="1">
      <alignment horizontal="justify" wrapText="1"/>
      <protection locked="0"/>
    </xf>
    <xf numFmtId="170" fontId="47" fillId="30" borderId="28" xfId="4" applyNumberFormat="1" applyFont="1" applyFill="1" applyBorder="1" applyAlignment="1" applyProtection="1">
      <alignment horizontal="right" vertical="center" wrapText="1"/>
      <protection locked="0"/>
    </xf>
    <xf numFmtId="43" fontId="48" fillId="30" borderId="28" xfId="10" applyNumberFormat="1" applyFont="1" applyFill="1" applyBorder="1" applyAlignment="1" applyProtection="1">
      <alignment horizontal="right" vertical="center" wrapText="1"/>
      <protection locked="0"/>
    </xf>
    <xf numFmtId="0" fontId="48" fillId="0" borderId="36" xfId="0" applyFont="1" applyFill="1" applyBorder="1" applyAlignment="1">
      <alignment horizontal="center" vertical="center"/>
    </xf>
    <xf numFmtId="43" fontId="46" fillId="0" borderId="28" xfId="10" applyNumberFormat="1" applyFont="1" applyFill="1" applyBorder="1" applyAlignment="1" applyProtection="1">
      <alignment horizontal="right" vertical="center" wrapText="1"/>
      <protection locked="0"/>
    </xf>
    <xf numFmtId="0" fontId="2" fillId="0" borderId="28" xfId="120" applyFont="1" applyFill="1" applyBorder="1" applyAlignment="1">
      <alignment horizontal="center" vertical="center" wrapText="1"/>
    </xf>
    <xf numFmtId="0" fontId="53" fillId="0" borderId="45" xfId="0" applyFont="1" applyBorder="1" applyAlignment="1">
      <alignment horizontal="center"/>
    </xf>
    <xf numFmtId="4" fontId="46" fillId="31" borderId="28" xfId="119" applyNumberFormat="1" applyFont="1" applyFill="1" applyBorder="1" applyAlignment="1">
      <alignment horizontal="center" vertical="center" wrapText="1"/>
    </xf>
    <xf numFmtId="4" fontId="46" fillId="31" borderId="47" xfId="119" applyNumberFormat="1" applyFont="1" applyFill="1" applyBorder="1" applyAlignment="1">
      <alignment horizontal="center" vertical="center" wrapText="1"/>
    </xf>
    <xf numFmtId="170" fontId="46" fillId="0" borderId="28" xfId="120" applyNumberFormat="1" applyFont="1" applyFill="1" applyBorder="1" applyAlignment="1">
      <alignment horizontal="center" vertical="center" wrapText="1"/>
    </xf>
    <xf numFmtId="0" fontId="2" fillId="31" borderId="28" xfId="119" applyFont="1" applyFill="1" applyBorder="1" applyAlignment="1">
      <alignment horizontal="center" vertical="center" wrapText="1"/>
    </xf>
    <xf numFmtId="173" fontId="2" fillId="31" borderId="28" xfId="119" applyNumberFormat="1" applyFont="1" applyFill="1" applyBorder="1" applyAlignment="1">
      <alignment horizontal="center" vertical="center" wrapText="1"/>
    </xf>
    <xf numFmtId="4" fontId="2" fillId="31" borderId="28" xfId="119" applyNumberFormat="1" applyFont="1" applyFill="1" applyBorder="1" applyAlignment="1">
      <alignment horizontal="center" vertical="center" wrapText="1"/>
    </xf>
    <xf numFmtId="43" fontId="46" fillId="0" borderId="49" xfId="10" applyNumberFormat="1" applyFont="1" applyFill="1" applyBorder="1" applyAlignment="1" applyProtection="1">
      <alignment horizontal="right" vertical="center" wrapText="1"/>
      <protection locked="0"/>
    </xf>
    <xf numFmtId="0" fontId="47" fillId="30" borderId="25" xfId="4" applyFont="1" applyFill="1" applyBorder="1" applyAlignment="1" applyProtection="1">
      <alignment horizontal="justify" vertical="center" wrapText="1"/>
      <protection locked="0"/>
    </xf>
    <xf numFmtId="43" fontId="46" fillId="30" borderId="37" xfId="120" applyNumberFormat="1" applyFont="1" applyFill="1" applyBorder="1" applyAlignment="1">
      <alignment horizontal="right" vertical="center" wrapText="1"/>
    </xf>
    <xf numFmtId="43" fontId="46" fillId="30" borderId="37" xfId="120" applyNumberFormat="1" applyFont="1" applyFill="1" applyBorder="1" applyAlignment="1">
      <alignment horizontal="center" vertical="center" wrapText="1"/>
    </xf>
    <xf numFmtId="0" fontId="46" fillId="0" borderId="0" xfId="120" applyFont="1" applyFill="1" applyBorder="1" applyAlignment="1">
      <alignment horizontal="justify" vertical="center" wrapText="1"/>
    </xf>
    <xf numFmtId="170" fontId="46" fillId="0" borderId="0" xfId="120" applyNumberFormat="1" applyFont="1" applyFill="1" applyBorder="1" applyAlignment="1">
      <alignment horizontal="center" vertical="center" wrapText="1"/>
    </xf>
    <xf numFmtId="43" fontId="46" fillId="0" borderId="49" xfId="120" applyNumberFormat="1" applyFont="1" applyFill="1" applyBorder="1" applyAlignment="1">
      <alignment horizontal="center" vertical="center" wrapText="1"/>
    </xf>
    <xf numFmtId="174" fontId="47" fillId="30" borderId="28" xfId="4" applyNumberFormat="1" applyFont="1" applyFill="1" applyBorder="1" applyAlignment="1" applyProtection="1">
      <alignment horizontal="center" vertical="center" wrapText="1"/>
      <protection locked="0"/>
    </xf>
    <xf numFmtId="1" fontId="49" fillId="0" borderId="0" xfId="120" applyNumberFormat="1" applyFont="1" applyFill="1" applyBorder="1" applyAlignment="1">
      <alignment horizontal="left" vertical="center"/>
    </xf>
    <xf numFmtId="43" fontId="46" fillId="0" borderId="0" xfId="10" applyNumberFormat="1" applyFont="1" applyFill="1" applyBorder="1" applyAlignment="1" applyProtection="1">
      <alignment horizontal="right" vertical="center" wrapText="1"/>
      <protection locked="0"/>
    </xf>
    <xf numFmtId="0" fontId="2" fillId="27" borderId="53" xfId="1" applyFont="1" applyFill="1" applyBorder="1" applyAlignment="1">
      <alignment horizontal="left" vertical="top"/>
    </xf>
    <xf numFmtId="0" fontId="2" fillId="27" borderId="54" xfId="1" applyFont="1" applyFill="1" applyBorder="1" applyAlignment="1">
      <alignment horizontal="left" vertical="top"/>
    </xf>
    <xf numFmtId="4" fontId="2" fillId="27" borderId="14" xfId="119" applyNumberFormat="1" applyFont="1" applyFill="1" applyBorder="1" applyAlignment="1">
      <alignment horizontal="left" vertical="center"/>
    </xf>
    <xf numFmtId="4" fontId="2" fillId="27" borderId="0" xfId="119" applyNumberFormat="1" applyFont="1" applyFill="1" applyBorder="1" applyAlignment="1">
      <alignment horizontal="left" vertical="center"/>
    </xf>
    <xf numFmtId="4" fontId="2" fillId="27" borderId="49" xfId="119" applyNumberFormat="1" applyFont="1" applyFill="1" applyBorder="1" applyAlignment="1">
      <alignment horizontal="left" vertical="center"/>
    </xf>
    <xf numFmtId="0" fontId="2" fillId="27" borderId="0" xfId="1" applyFont="1" applyFill="1" applyBorder="1" applyAlignment="1">
      <alignment horizontal="left" vertical="center"/>
    </xf>
    <xf numFmtId="175" fontId="2" fillId="0" borderId="0" xfId="2" applyNumberFormat="1" applyFont="1" applyFill="1" applyBorder="1" applyAlignment="1" applyProtection="1">
      <alignment horizontal="center" vertical="center"/>
    </xf>
    <xf numFmtId="43" fontId="2" fillId="0" borderId="49" xfId="6" applyNumberFormat="1" applyFont="1" applyFill="1" applyBorder="1" applyAlignment="1">
      <alignment horizontal="left" vertical="top" wrapText="1"/>
    </xf>
    <xf numFmtId="0" fontId="2" fillId="0" borderId="46" xfId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28" borderId="25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top"/>
    </xf>
    <xf numFmtId="2" fontId="2" fillId="36" borderId="54" xfId="98" applyNumberFormat="1" applyFont="1" applyFill="1" applyBorder="1" applyAlignment="1">
      <alignment horizontal="left" vertical="top"/>
    </xf>
    <xf numFmtId="164" fontId="2" fillId="27" borderId="54" xfId="6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/>
    </xf>
    <xf numFmtId="164" fontId="48" fillId="0" borderId="0" xfId="1" applyNumberFormat="1" applyFont="1" applyFill="1" applyBorder="1" applyAlignment="1">
      <alignment horizontal="left" vertical="top"/>
    </xf>
    <xf numFmtId="0" fontId="2" fillId="0" borderId="28" xfId="120" applyFont="1" applyFill="1" applyBorder="1" applyAlignment="1">
      <alignment horizontal="justify" wrapText="1"/>
    </xf>
    <xf numFmtId="0" fontId="2" fillId="0" borderId="0" xfId="120" applyFont="1" applyFill="1" applyBorder="1" applyAlignment="1">
      <alignment horizontal="center" vertical="center" wrapText="1"/>
    </xf>
    <xf numFmtId="0" fontId="2" fillId="0" borderId="48" xfId="4" applyFont="1" applyFill="1" applyBorder="1" applyAlignment="1" applyProtection="1">
      <alignment horizontal="justify" wrapText="1"/>
    </xf>
    <xf numFmtId="0" fontId="2" fillId="27" borderId="0" xfId="120" applyFont="1" applyFill="1" applyBorder="1" applyAlignment="1">
      <alignment horizontal="center" vertical="center" wrapText="1"/>
    </xf>
    <xf numFmtId="0" fontId="2" fillId="27" borderId="0" xfId="120" applyFont="1" applyFill="1" applyBorder="1" applyAlignment="1">
      <alignment horizontal="justify" wrapText="1"/>
    </xf>
    <xf numFmtId="1" fontId="2" fillId="0" borderId="37" xfId="120" applyNumberFormat="1" applyFont="1" applyFill="1" applyBorder="1" applyAlignment="1">
      <alignment horizontal="center" vertical="center" wrapText="1"/>
    </xf>
    <xf numFmtId="2" fontId="2" fillId="0" borderId="37" xfId="120" applyNumberFormat="1" applyFont="1" applyFill="1" applyBorder="1" applyAlignment="1">
      <alignment horizontal="justify" wrapText="1"/>
    </xf>
    <xf numFmtId="0" fontId="2" fillId="0" borderId="0" xfId="120" applyFont="1" applyFill="1" applyBorder="1" applyAlignment="1">
      <alignment horizontal="justify" wrapText="1"/>
    </xf>
    <xf numFmtId="0" fontId="2" fillId="31" borderId="28" xfId="119" applyFont="1" applyFill="1" applyBorder="1" applyAlignment="1">
      <alignment horizontal="justify" wrapText="1"/>
    </xf>
    <xf numFmtId="2" fontId="2" fillId="0" borderId="37" xfId="120" applyNumberFormat="1" applyFont="1" applyFill="1" applyBorder="1" applyAlignment="1">
      <alignment horizontal="center" vertical="center" wrapText="1"/>
    </xf>
    <xf numFmtId="2" fontId="2" fillId="0" borderId="37" xfId="120" applyNumberFormat="1" applyFont="1" applyFill="1" applyBorder="1" applyAlignment="1">
      <alignment horizontal="justify" vertical="center" wrapText="1"/>
    </xf>
    <xf numFmtId="0" fontId="2" fillId="31" borderId="28" xfId="119" applyFont="1" applyFill="1" applyBorder="1" applyAlignment="1">
      <alignment horizontal="justify" vertical="center" wrapText="1"/>
    </xf>
    <xf numFmtId="0" fontId="2" fillId="0" borderId="28" xfId="120" applyFont="1" applyFill="1" applyBorder="1" applyAlignment="1">
      <alignment horizontal="left" wrapText="1"/>
    </xf>
    <xf numFmtId="43" fontId="2" fillId="0" borderId="28" xfId="120" applyNumberFormat="1" applyFont="1" applyFill="1" applyBorder="1" applyAlignment="1">
      <alignment horizontal="center" vertical="center" wrapText="1"/>
    </xf>
    <xf numFmtId="0" fontId="49" fillId="0" borderId="0" xfId="4" applyFont="1" applyFill="1" applyBorder="1" applyAlignment="1" applyProtection="1">
      <alignment horizontal="justify" wrapText="1"/>
    </xf>
    <xf numFmtId="0" fontId="48" fillId="36" borderId="54" xfId="98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171" fontId="2" fillId="0" borderId="0" xfId="1" applyNumberFormat="1" applyFont="1" applyFill="1" applyBorder="1" applyAlignment="1">
      <alignment horizontal="left" vertical="top"/>
    </xf>
    <xf numFmtId="43" fontId="2" fillId="0" borderId="0" xfId="1" applyNumberFormat="1" applyFont="1" applyFill="1" applyBorder="1" applyAlignment="1">
      <alignment horizontal="left" vertical="top"/>
    </xf>
    <xf numFmtId="43" fontId="51" fillId="0" borderId="0" xfId="0" applyNumberFormat="1" applyFont="1" applyAlignment="1">
      <alignment horizontal="center" vertical="center"/>
    </xf>
    <xf numFmtId="175" fontId="2" fillId="0" borderId="0" xfId="1" applyNumberFormat="1" applyFont="1" applyFill="1" applyBorder="1" applyAlignment="1">
      <alignment horizontal="left" vertical="top"/>
    </xf>
    <xf numFmtId="175" fontId="2" fillId="0" borderId="0" xfId="6" applyNumberFormat="1" applyFont="1" applyFill="1" applyBorder="1" applyAlignment="1">
      <alignment horizontal="left" vertical="top"/>
    </xf>
    <xf numFmtId="164" fontId="2" fillId="0" borderId="0" xfId="6" applyFont="1" applyFill="1" applyBorder="1" applyAlignment="1">
      <alignment horizontal="left" vertical="top"/>
    </xf>
    <xf numFmtId="4" fontId="38" fillId="35" borderId="57" xfId="1" applyNumberFormat="1" applyFont="1" applyFill="1" applyBorder="1" applyAlignment="1">
      <alignment horizontal="center"/>
    </xf>
    <xf numFmtId="164" fontId="38" fillId="0" borderId="63" xfId="6" applyFont="1" applyBorder="1" applyAlignment="1">
      <alignment horizontal="center" vertical="top"/>
    </xf>
    <xf numFmtId="164" fontId="38" fillId="0" borderId="65" xfId="6" applyFont="1" applyBorder="1" applyAlignment="1">
      <alignment horizontal="center" vertical="top"/>
    </xf>
    <xf numFmtId="164" fontId="38" fillId="0" borderId="68" xfId="6" applyFont="1" applyBorder="1" applyAlignment="1">
      <alignment horizontal="center" vertical="top"/>
    </xf>
    <xf numFmtId="43" fontId="48" fillId="0" borderId="0" xfId="1" applyNumberFormat="1" applyFont="1" applyFill="1" applyBorder="1" applyAlignment="1">
      <alignment horizontal="left" vertical="top"/>
    </xf>
    <xf numFmtId="0" fontId="54" fillId="0" borderId="28" xfId="120" applyFont="1" applyFill="1" applyBorder="1" applyAlignment="1">
      <alignment horizontal="center" vertical="center" wrapText="1"/>
    </xf>
    <xf numFmtId="170" fontId="54" fillId="0" borderId="28" xfId="120" applyNumberFormat="1" applyFont="1" applyFill="1" applyBorder="1" applyAlignment="1">
      <alignment horizontal="center" vertical="center" wrapText="1"/>
    </xf>
    <xf numFmtId="43" fontId="54" fillId="0" borderId="28" xfId="120" applyNumberFormat="1" applyFont="1" applyFill="1" applyBorder="1" applyAlignment="1">
      <alignment horizontal="center" vertical="center" wrapText="1"/>
    </xf>
    <xf numFmtId="43" fontId="54" fillId="0" borderId="28" xfId="119" applyNumberFormat="1" applyFont="1" applyFill="1" applyBorder="1" applyAlignment="1">
      <alignment horizontal="center" vertical="center" wrapText="1"/>
    </xf>
    <xf numFmtId="0" fontId="57" fillId="0" borderId="56" xfId="121" applyFont="1" applyBorder="1" applyAlignment="1">
      <alignment horizontal="center"/>
    </xf>
    <xf numFmtId="0" fontId="57" fillId="0" borderId="57" xfId="121" applyFont="1" applyBorder="1" applyAlignment="1">
      <alignment horizontal="left" wrapText="1"/>
    </xf>
    <xf numFmtId="164" fontId="57" fillId="0" borderId="57" xfId="122" applyFont="1" applyBorder="1" applyAlignment="1">
      <alignment horizontal="center"/>
    </xf>
    <xf numFmtId="10" fontId="56" fillId="0" borderId="51" xfId="122" applyNumberFormat="1" applyFont="1" applyBorder="1" applyAlignment="1">
      <alignment horizontal="center" vertical="top"/>
    </xf>
    <xf numFmtId="164" fontId="56" fillId="37" borderId="48" xfId="122" applyFont="1" applyFill="1" applyBorder="1" applyAlignment="1">
      <alignment vertical="top"/>
    </xf>
    <xf numFmtId="164" fontId="56" fillId="0" borderId="48" xfId="122" applyFont="1" applyFill="1" applyBorder="1" applyAlignment="1">
      <alignment vertical="top"/>
    </xf>
    <xf numFmtId="0" fontId="57" fillId="0" borderId="64" xfId="121" applyFont="1" applyFill="1" applyBorder="1" applyAlignment="1">
      <alignment horizontal="center" vertical="top"/>
    </xf>
    <xf numFmtId="164" fontId="56" fillId="0" borderId="51" xfId="122" applyFont="1" applyBorder="1" applyAlignment="1">
      <alignment horizontal="center" vertical="top" wrapText="1"/>
    </xf>
    <xf numFmtId="164" fontId="56" fillId="0" borderId="51" xfId="122" applyFont="1" applyBorder="1" applyAlignment="1">
      <alignment horizontal="center" vertical="top"/>
    </xf>
    <xf numFmtId="4" fontId="30" fillId="35" borderId="57" xfId="1" applyNumberFormat="1" applyFont="1" applyFill="1" applyBorder="1" applyAlignment="1">
      <alignment horizontal="left" vertical="top" wrapText="1"/>
    </xf>
    <xf numFmtId="9" fontId="56" fillId="0" borderId="51" xfId="124" applyFont="1" applyBorder="1" applyAlignment="1">
      <alignment horizontal="center" vertical="top"/>
    </xf>
    <xf numFmtId="0" fontId="2" fillId="0" borderId="0" xfId="4" applyFont="1" applyFill="1" applyBorder="1" applyAlignment="1" applyProtection="1">
      <alignment horizontal="justify" wrapText="1"/>
    </xf>
    <xf numFmtId="4" fontId="28" fillId="27" borderId="53" xfId="119" applyNumberFormat="1" applyFont="1" applyFill="1" applyBorder="1" applyAlignment="1">
      <alignment vertical="center"/>
    </xf>
    <xf numFmtId="0" fontId="43" fillId="27" borderId="54" xfId="1" applyFont="1" applyFill="1" applyBorder="1"/>
    <xf numFmtId="0" fontId="43" fillId="27" borderId="55" xfId="1" applyFont="1" applyFill="1" applyBorder="1"/>
    <xf numFmtId="4" fontId="28" fillId="27" borderId="45" xfId="119" applyNumberFormat="1" applyFont="1" applyFill="1" applyBorder="1" applyAlignment="1">
      <alignment vertical="center"/>
    </xf>
    <xf numFmtId="4" fontId="43" fillId="32" borderId="49" xfId="1" applyNumberFormat="1" applyFont="1" applyFill="1" applyBorder="1" applyAlignment="1">
      <alignment vertical="center"/>
    </xf>
    <xf numFmtId="4" fontId="43" fillId="32" borderId="45" xfId="1" applyNumberFormat="1" applyFont="1" applyFill="1" applyBorder="1" applyAlignment="1">
      <alignment vertical="center" wrapText="1"/>
    </xf>
    <xf numFmtId="4" fontId="43" fillId="32" borderId="49" xfId="1" applyNumberFormat="1" applyFont="1" applyFill="1" applyBorder="1" applyAlignment="1">
      <alignment vertical="center" wrapText="1"/>
    </xf>
    <xf numFmtId="0" fontId="38" fillId="27" borderId="50" xfId="1" applyFont="1" applyFill="1" applyBorder="1" applyAlignment="1"/>
    <xf numFmtId="0" fontId="38" fillId="27" borderId="52" xfId="1" applyFont="1" applyFill="1" applyBorder="1" applyAlignment="1"/>
    <xf numFmtId="164" fontId="57" fillId="0" borderId="59" xfId="122" applyFont="1" applyBorder="1" applyAlignment="1">
      <alignment horizontal="center"/>
    </xf>
    <xf numFmtId="10" fontId="56" fillId="0" borderId="65" xfId="122" applyNumberFormat="1" applyFont="1" applyBorder="1" applyAlignment="1">
      <alignment horizontal="center" vertical="top"/>
    </xf>
    <xf numFmtId="164" fontId="56" fillId="0" borderId="63" xfId="122" applyFont="1" applyFill="1" applyBorder="1" applyAlignment="1">
      <alignment vertical="top"/>
    </xf>
    <xf numFmtId="9" fontId="56" fillId="0" borderId="65" xfId="124" applyFont="1" applyBorder="1" applyAlignment="1">
      <alignment horizontal="center" vertical="top"/>
    </xf>
    <xf numFmtId="164" fontId="56" fillId="37" borderId="71" xfId="122" applyFont="1" applyFill="1" applyBorder="1" applyAlignment="1">
      <alignment vertical="top"/>
    </xf>
    <xf numFmtId="164" fontId="56" fillId="37" borderId="72" xfId="122" applyFont="1" applyFill="1" applyBorder="1" applyAlignment="1">
      <alignment vertical="top"/>
    </xf>
    <xf numFmtId="0" fontId="38" fillId="35" borderId="56" xfId="1" applyFont="1" applyFill="1" applyBorder="1" applyAlignment="1">
      <alignment horizontal="center" vertical="center"/>
    </xf>
    <xf numFmtId="3" fontId="38" fillId="35" borderId="57" xfId="1" applyNumberFormat="1" applyFont="1" applyFill="1" applyBorder="1" applyAlignment="1">
      <alignment horizontal="center"/>
    </xf>
    <xf numFmtId="9" fontId="38" fillId="35" borderId="57" xfId="124" applyFont="1" applyFill="1" applyBorder="1" applyAlignment="1">
      <alignment horizontal="center" vertical="center"/>
    </xf>
    <xf numFmtId="0" fontId="43" fillId="0" borderId="0" xfId="1" applyFont="1" applyFill="1"/>
    <xf numFmtId="0" fontId="43" fillId="0" borderId="0" xfId="1" applyFont="1" applyFill="1" applyBorder="1"/>
    <xf numFmtId="164" fontId="38" fillId="0" borderId="0" xfId="6" applyFont="1" applyFill="1" applyBorder="1" applyAlignment="1">
      <alignment horizontal="center"/>
    </xf>
    <xf numFmtId="164" fontId="57" fillId="0" borderId="0" xfId="122" applyFont="1" applyFill="1" applyBorder="1" applyAlignment="1">
      <alignment horizontal="center"/>
    </xf>
    <xf numFmtId="10" fontId="56" fillId="0" borderId="0" xfId="122" applyNumberFormat="1" applyFont="1" applyFill="1" applyBorder="1" applyAlignment="1">
      <alignment horizontal="center" vertical="top"/>
    </xf>
    <xf numFmtId="3" fontId="38" fillId="35" borderId="57" xfId="1" applyNumberFormat="1" applyFont="1" applyFill="1" applyBorder="1" applyAlignment="1">
      <alignment horizontal="center" vertical="center"/>
    </xf>
    <xf numFmtId="9" fontId="38" fillId="35" borderId="57" xfId="124" applyFont="1" applyFill="1" applyBorder="1" applyAlignment="1">
      <alignment horizontal="center" vertical="center" wrapText="1"/>
    </xf>
    <xf numFmtId="4" fontId="30" fillId="35" borderId="57" xfId="1" applyNumberFormat="1" applyFont="1" applyFill="1" applyBorder="1" applyAlignment="1">
      <alignment horizontal="left" wrapText="1"/>
    </xf>
    <xf numFmtId="0" fontId="48" fillId="0" borderId="27" xfId="1" applyFont="1" applyFill="1" applyBorder="1" applyAlignment="1">
      <alignment horizontal="left" vertical="top"/>
    </xf>
    <xf numFmtId="0" fontId="57" fillId="27" borderId="37" xfId="121" applyFont="1" applyFill="1" applyBorder="1" applyAlignment="1">
      <alignment horizontal="center"/>
    </xf>
    <xf numFmtId="0" fontId="57" fillId="27" borderId="37" xfId="121" applyFont="1" applyFill="1" applyBorder="1" applyAlignment="1">
      <alignment horizontal="center" wrapText="1"/>
    </xf>
    <xf numFmtId="164" fontId="57" fillId="27" borderId="37" xfId="122" applyFont="1" applyFill="1" applyBorder="1" applyAlignment="1">
      <alignment horizontal="center"/>
    </xf>
    <xf numFmtId="0" fontId="43" fillId="27" borderId="26" xfId="1" applyFont="1" applyFill="1" applyBorder="1"/>
    <xf numFmtId="0" fontId="43" fillId="27" borderId="27" xfId="1" applyFont="1" applyFill="1" applyBorder="1"/>
    <xf numFmtId="0" fontId="46" fillId="27" borderId="0" xfId="4" applyFont="1" applyFill="1" applyBorder="1" applyAlignment="1" applyProtection="1">
      <alignment horizontal="center" vertical="top" wrapText="1"/>
    </xf>
    <xf numFmtId="0" fontId="46" fillId="0" borderId="0" xfId="120" applyFont="1" applyFill="1" applyBorder="1" applyAlignment="1">
      <alignment horizontal="center" vertical="top" wrapText="1"/>
    </xf>
    <xf numFmtId="0" fontId="46" fillId="27" borderId="0" xfId="4" applyFont="1" applyFill="1" applyBorder="1" applyAlignment="1" applyProtection="1">
      <alignment vertical="top" wrapText="1"/>
      <protection locked="0"/>
    </xf>
    <xf numFmtId="0" fontId="46" fillId="27" borderId="0" xfId="4" applyFont="1" applyFill="1" applyBorder="1" applyAlignment="1" applyProtection="1">
      <alignment horizontal="center" vertical="top" wrapText="1"/>
      <protection locked="0"/>
    </xf>
    <xf numFmtId="172" fontId="2" fillId="0" borderId="0" xfId="1" applyNumberFormat="1" applyFont="1" applyFill="1" applyBorder="1" applyAlignment="1" applyProtection="1">
      <alignment horizontal="center" vertical="top" wrapText="1"/>
      <protection locked="0"/>
    </xf>
    <xf numFmtId="43" fontId="46" fillId="0" borderId="0" xfId="10" applyNumberFormat="1" applyFont="1" applyFill="1" applyBorder="1" applyAlignment="1" applyProtection="1">
      <alignment horizontal="right" vertical="top" wrapText="1"/>
      <protection locked="0"/>
    </xf>
    <xf numFmtId="43" fontId="46" fillId="27" borderId="0" xfId="10" applyNumberFormat="1" applyFont="1" applyFill="1" applyBorder="1" applyAlignment="1" applyProtection="1">
      <alignment horizontal="right" vertical="top" wrapText="1"/>
      <protection locked="0"/>
    </xf>
    <xf numFmtId="43" fontId="51" fillId="0" borderId="0" xfId="1" applyNumberFormat="1" applyFont="1" applyFill="1" applyBorder="1" applyAlignment="1" applyProtection="1">
      <alignment horizontal="right" vertical="top"/>
      <protection locked="0"/>
    </xf>
    <xf numFmtId="176" fontId="2" fillId="0" borderId="0" xfId="1" applyNumberFormat="1" applyFont="1" applyFill="1" applyBorder="1" applyAlignment="1">
      <alignment horizontal="left" vertical="top"/>
    </xf>
    <xf numFmtId="10" fontId="50" fillId="33" borderId="49" xfId="5" applyNumberFormat="1" applyFont="1" applyFill="1" applyBorder="1" applyAlignment="1" applyProtection="1">
      <alignment horizontal="left" vertical="top" wrapText="1"/>
    </xf>
    <xf numFmtId="4" fontId="58" fillId="36" borderId="28" xfId="98" applyNumberFormat="1" applyFont="1" applyFill="1" applyBorder="1" applyAlignment="1">
      <alignment horizontal="center" vertical="top"/>
    </xf>
    <xf numFmtId="0" fontId="46" fillId="0" borderId="49" xfId="120" applyFont="1" applyFill="1" applyBorder="1" applyAlignment="1">
      <alignment horizontal="right" vertical="center" wrapText="1"/>
    </xf>
    <xf numFmtId="0" fontId="47" fillId="30" borderId="25" xfId="4" applyFont="1" applyFill="1" applyBorder="1" applyAlignment="1" applyProtection="1">
      <alignment vertical="center" wrapText="1"/>
      <protection locked="0"/>
    </xf>
    <xf numFmtId="0" fontId="46" fillId="0" borderId="28" xfId="120" applyFont="1" applyFill="1" applyBorder="1" applyAlignment="1">
      <alignment horizontal="left" vertical="center" wrapText="1"/>
    </xf>
    <xf numFmtId="43" fontId="59" fillId="0" borderId="28" xfId="6" applyNumberFormat="1" applyFont="1" applyBorder="1" applyAlignment="1">
      <alignment vertical="top"/>
    </xf>
    <xf numFmtId="2" fontId="46" fillId="0" borderId="37" xfId="119" applyNumberFormat="1" applyFont="1" applyFill="1" applyBorder="1" applyAlignment="1">
      <alignment horizontal="center" vertical="center" wrapText="1"/>
    </xf>
    <xf numFmtId="170" fontId="46" fillId="0" borderId="28" xfId="119" applyNumberFormat="1" applyFont="1" applyFill="1" applyBorder="1" applyAlignment="1">
      <alignment horizontal="right" vertical="center" wrapText="1"/>
    </xf>
    <xf numFmtId="0" fontId="46" fillId="0" borderId="28" xfId="119" applyFont="1" applyFill="1" applyBorder="1" applyAlignment="1">
      <alignment horizontal="justify" wrapText="1"/>
    </xf>
    <xf numFmtId="0" fontId="4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49" fillId="0" borderId="28" xfId="4" applyFont="1" applyFill="1" applyBorder="1" applyAlignment="1" applyProtection="1">
      <alignment horizontal="justify" wrapText="1"/>
    </xf>
    <xf numFmtId="43" fontId="48" fillId="0" borderId="50" xfId="6" applyNumberFormat="1" applyFont="1" applyFill="1" applyBorder="1" applyAlignment="1">
      <alignment horizontal="left" vertical="top"/>
    </xf>
    <xf numFmtId="0" fontId="38" fillId="27" borderId="26" xfId="1" applyFont="1" applyFill="1" applyBorder="1" applyAlignment="1">
      <alignment horizontal="center"/>
    </xf>
    <xf numFmtId="0" fontId="38" fillId="27" borderId="46" xfId="1" applyFont="1" applyFill="1" applyBorder="1" applyAlignment="1">
      <alignment horizontal="center"/>
    </xf>
    <xf numFmtId="0" fontId="38" fillId="27" borderId="50" xfId="1" applyFont="1" applyFill="1" applyBorder="1" applyAlignment="1">
      <alignment horizontal="center"/>
    </xf>
    <xf numFmtId="0" fontId="38" fillId="32" borderId="62" xfId="1" applyFont="1" applyFill="1" applyBorder="1" applyAlignment="1">
      <alignment horizontal="left" vertical="top"/>
    </xf>
    <xf numFmtId="0" fontId="38" fillId="32" borderId="48" xfId="1" applyFont="1" applyFill="1" applyBorder="1" applyAlignment="1">
      <alignment horizontal="left" vertical="top"/>
    </xf>
    <xf numFmtId="0" fontId="38" fillId="32" borderId="64" xfId="1" applyFont="1" applyFill="1" applyBorder="1" applyAlignment="1">
      <alignment horizontal="left" vertical="top"/>
    </xf>
    <xf numFmtId="0" fontId="38" fillId="32" borderId="51" xfId="1" applyFont="1" applyFill="1" applyBorder="1" applyAlignment="1">
      <alignment horizontal="left" vertical="top"/>
    </xf>
    <xf numFmtId="0" fontId="48" fillId="32" borderId="54" xfId="1" applyFont="1" applyFill="1" applyBorder="1" applyAlignment="1">
      <alignment horizontal="left" vertical="center"/>
    </xf>
    <xf numFmtId="0" fontId="48" fillId="32" borderId="55" xfId="1" applyFont="1" applyFill="1" applyBorder="1" applyAlignment="1">
      <alignment horizontal="left" vertical="center"/>
    </xf>
    <xf numFmtId="0" fontId="2" fillId="27" borderId="25" xfId="1" applyFont="1" applyFill="1" applyBorder="1" applyAlignment="1">
      <alignment horizontal="left" vertical="top"/>
    </xf>
    <xf numFmtId="0" fontId="2" fillId="27" borderId="26" xfId="1" applyFont="1" applyFill="1" applyBorder="1" applyAlignment="1">
      <alignment horizontal="left" vertical="top"/>
    </xf>
    <xf numFmtId="0" fontId="2" fillId="27" borderId="27" xfId="1" applyFont="1" applyFill="1" applyBorder="1" applyAlignment="1">
      <alignment horizontal="left" vertical="top"/>
    </xf>
    <xf numFmtId="0" fontId="48" fillId="0" borderId="25" xfId="1" applyFont="1" applyFill="1" applyBorder="1" applyAlignment="1">
      <alignment horizontal="left" vertical="top"/>
    </xf>
    <xf numFmtId="0" fontId="48" fillId="0" borderId="26" xfId="1" applyFont="1" applyFill="1" applyBorder="1" applyAlignment="1">
      <alignment horizontal="left" vertical="top"/>
    </xf>
    <xf numFmtId="0" fontId="48" fillId="0" borderId="27" xfId="1" applyFont="1" applyFill="1" applyBorder="1" applyAlignment="1">
      <alignment horizontal="left" vertical="top"/>
    </xf>
    <xf numFmtId="0" fontId="48" fillId="36" borderId="54" xfId="98" applyFont="1" applyFill="1" applyBorder="1" applyAlignment="1">
      <alignment horizontal="left" vertical="top" wrapText="1"/>
    </xf>
    <xf numFmtId="0" fontId="2" fillId="27" borderId="33" xfId="1" applyFont="1" applyFill="1" applyBorder="1" applyAlignment="1">
      <alignment horizontal="center"/>
    </xf>
    <xf numFmtId="0" fontId="2" fillId="27" borderId="34" xfId="1" applyFont="1" applyFill="1" applyBorder="1" applyAlignment="1">
      <alignment horizontal="center"/>
    </xf>
    <xf numFmtId="43" fontId="47" fillId="0" borderId="70" xfId="119" applyNumberFormat="1" applyFont="1" applyFill="1" applyBorder="1" applyAlignment="1">
      <alignment horizontal="center" vertical="center" wrapText="1"/>
    </xf>
    <xf numFmtId="43" fontId="47" fillId="0" borderId="37" xfId="119" applyNumberFormat="1" applyFont="1" applyFill="1" applyBorder="1" applyAlignment="1">
      <alignment horizontal="center" vertical="center" wrapText="1"/>
    </xf>
    <xf numFmtId="43" fontId="47" fillId="0" borderId="36" xfId="119" applyNumberFormat="1" applyFont="1" applyFill="1" applyBorder="1" applyAlignment="1">
      <alignment horizontal="center" vertical="center" wrapText="1"/>
    </xf>
    <xf numFmtId="0" fontId="48" fillId="27" borderId="14" xfId="1" applyFont="1" applyFill="1" applyBorder="1" applyAlignment="1">
      <alignment horizontal="center" vertical="center"/>
    </xf>
    <xf numFmtId="0" fontId="48" fillId="27" borderId="0" xfId="1" applyFont="1" applyFill="1" applyBorder="1" applyAlignment="1">
      <alignment horizontal="center" vertical="center"/>
    </xf>
    <xf numFmtId="0" fontId="48" fillId="27" borderId="17" xfId="1" applyFont="1" applyFill="1" applyBorder="1" applyAlignment="1">
      <alignment horizontal="center" vertical="center"/>
    </xf>
    <xf numFmtId="4" fontId="47" fillId="0" borderId="70" xfId="119" applyNumberFormat="1" applyFont="1" applyFill="1" applyBorder="1" applyAlignment="1">
      <alignment horizontal="center" vertical="center" wrapText="1"/>
    </xf>
    <xf numFmtId="4" fontId="47" fillId="0" borderId="37" xfId="119" applyNumberFormat="1" applyFont="1" applyFill="1" applyBorder="1" applyAlignment="1">
      <alignment horizontal="center" vertical="center" wrapText="1"/>
    </xf>
    <xf numFmtId="4" fontId="47" fillId="0" borderId="45" xfId="119" applyNumberFormat="1" applyFont="1" applyFill="1" applyBorder="1" applyAlignment="1">
      <alignment horizontal="center" vertical="center" wrapText="1"/>
    </xf>
    <xf numFmtId="4" fontId="47" fillId="0" borderId="46" xfId="119" applyNumberFormat="1" applyFont="1" applyFill="1" applyBorder="1" applyAlignment="1">
      <alignment horizontal="center" vertical="center" wrapText="1"/>
    </xf>
    <xf numFmtId="1" fontId="47" fillId="0" borderId="45" xfId="119" applyNumberFormat="1" applyFont="1" applyFill="1" applyBorder="1" applyAlignment="1">
      <alignment horizontal="center" vertical="center" wrapText="1"/>
    </xf>
    <xf numFmtId="1" fontId="47" fillId="0" borderId="46" xfId="119" applyNumberFormat="1" applyFont="1" applyFill="1" applyBorder="1" applyAlignment="1">
      <alignment horizontal="center" vertical="center" wrapText="1"/>
    </xf>
    <xf numFmtId="170" fontId="47" fillId="0" borderId="45" xfId="119" applyNumberFormat="1" applyFont="1" applyFill="1" applyBorder="1" applyAlignment="1">
      <alignment horizontal="center" vertical="center" wrapText="1"/>
    </xf>
    <xf numFmtId="170" fontId="47" fillId="0" borderId="46" xfId="119" applyNumberFormat="1" applyFont="1" applyFill="1" applyBorder="1" applyAlignment="1">
      <alignment horizontal="center" vertical="center" wrapText="1"/>
    </xf>
    <xf numFmtId="43" fontId="47" fillId="0" borderId="45" xfId="119" applyNumberFormat="1" applyFont="1" applyFill="1" applyBorder="1" applyAlignment="1">
      <alignment horizontal="right" vertical="center" wrapText="1"/>
    </xf>
    <xf numFmtId="43" fontId="47" fillId="0" borderId="46" xfId="119" applyNumberFormat="1" applyFont="1" applyFill="1" applyBorder="1" applyAlignment="1">
      <alignment horizontal="right" vertical="center" wrapText="1"/>
    </xf>
    <xf numFmtId="0" fontId="28" fillId="0" borderId="33" xfId="1" applyFont="1" applyBorder="1" applyAlignment="1" applyProtection="1">
      <alignment horizontal="center"/>
    </xf>
    <xf numFmtId="0" fontId="30" fillId="27" borderId="0" xfId="1" applyFont="1" applyFill="1" applyBorder="1" applyAlignment="1" applyProtection="1">
      <alignment horizontal="center"/>
    </xf>
    <xf numFmtId="0" fontId="30" fillId="0" borderId="24" xfId="1" applyFont="1" applyBorder="1" applyAlignment="1" applyProtection="1">
      <alignment horizontal="center"/>
    </xf>
    <xf numFmtId="0" fontId="30" fillId="0" borderId="15" xfId="1" applyFont="1" applyBorder="1" applyAlignment="1" applyProtection="1">
      <alignment horizontal="center"/>
    </xf>
    <xf numFmtId="0" fontId="30" fillId="0" borderId="16" xfId="1" applyFont="1" applyBorder="1" applyAlignment="1" applyProtection="1">
      <alignment horizontal="center"/>
    </xf>
    <xf numFmtId="0" fontId="28" fillId="0" borderId="14" xfId="1" applyFont="1" applyBorder="1" applyAlignment="1" applyProtection="1">
      <alignment horizontal="left" wrapText="1"/>
    </xf>
    <xf numFmtId="0" fontId="28" fillId="0" borderId="0" xfId="1" applyFont="1" applyBorder="1" applyAlignment="1" applyProtection="1">
      <alignment horizontal="left" wrapText="1"/>
    </xf>
    <xf numFmtId="0" fontId="28" fillId="0" borderId="17" xfId="1" applyFont="1" applyBorder="1" applyAlignment="1" applyProtection="1">
      <alignment horizontal="left" wrapText="1"/>
    </xf>
    <xf numFmtId="10" fontId="37" fillId="27" borderId="0" xfId="5" applyNumberFormat="1" applyFont="1" applyFill="1" applyBorder="1" applyAlignment="1" applyProtection="1">
      <alignment horizontal="center"/>
    </xf>
    <xf numFmtId="0" fontId="39" fillId="27" borderId="38" xfId="1" applyFont="1" applyFill="1" applyBorder="1" applyAlignment="1" applyProtection="1">
      <alignment horizontal="center"/>
    </xf>
    <xf numFmtId="0" fontId="39" fillId="27" borderId="22" xfId="1" applyFont="1" applyFill="1" applyBorder="1" applyAlignment="1" applyProtection="1">
      <alignment horizontal="center"/>
    </xf>
    <xf numFmtId="0" fontId="39" fillId="27" borderId="39" xfId="1" applyFont="1" applyFill="1" applyBorder="1" applyAlignment="1" applyProtection="1">
      <alignment horizontal="center"/>
    </xf>
    <xf numFmtId="0" fontId="38" fillId="27" borderId="0" xfId="1" applyFont="1" applyFill="1" applyBorder="1" applyAlignment="1" applyProtection="1">
      <alignment vertical="center" wrapText="1"/>
    </xf>
    <xf numFmtId="10" fontId="31" fillId="27" borderId="40" xfId="5" applyNumberFormat="1" applyFont="1" applyFill="1" applyBorder="1" applyAlignment="1" applyProtection="1">
      <alignment horizontal="center" vertical="center"/>
    </xf>
    <xf numFmtId="10" fontId="31" fillId="27" borderId="41" xfId="5" applyNumberFormat="1" applyFont="1" applyFill="1" applyBorder="1" applyAlignment="1" applyProtection="1">
      <alignment horizontal="center" vertical="center"/>
    </xf>
    <xf numFmtId="0" fontId="30" fillId="0" borderId="0" xfId="1" applyFont="1" applyAlignment="1" applyProtection="1">
      <alignment horizontal="left" vertical="center" wrapText="1"/>
    </xf>
    <xf numFmtId="0" fontId="29" fillId="27" borderId="22" xfId="1" applyFont="1" applyFill="1" applyBorder="1" applyAlignment="1" applyProtection="1">
      <alignment horizontal="center" vertical="center"/>
    </xf>
    <xf numFmtId="0" fontId="30" fillId="27" borderId="0" xfId="1" applyFont="1" applyFill="1" applyBorder="1" applyAlignment="1" applyProtection="1">
      <alignment horizontal="center" vertical="center"/>
    </xf>
    <xf numFmtId="167" fontId="33" fillId="28" borderId="25" xfId="6" applyNumberFormat="1" applyFont="1" applyFill="1" applyBorder="1" applyAlignment="1" applyProtection="1">
      <alignment horizontal="left" vertical="center" wrapText="1"/>
      <protection locked="0"/>
    </xf>
    <xf numFmtId="167" fontId="33" fillId="28" borderId="26" xfId="6" applyNumberFormat="1" applyFont="1" applyFill="1" applyBorder="1" applyAlignment="1" applyProtection="1">
      <alignment horizontal="left" vertical="center" wrapText="1"/>
      <protection locked="0"/>
    </xf>
    <xf numFmtId="167" fontId="33" fillId="28" borderId="27" xfId="6" applyNumberFormat="1" applyFont="1" applyFill="1" applyBorder="1" applyAlignment="1" applyProtection="1">
      <alignment horizontal="left" vertical="center" wrapText="1"/>
      <protection locked="0"/>
    </xf>
    <xf numFmtId="0" fontId="28" fillId="27" borderId="29" xfId="1" applyFont="1" applyFill="1" applyBorder="1" applyAlignment="1" applyProtection="1">
      <alignment horizontal="left" vertical="top" wrapText="1"/>
    </xf>
    <xf numFmtId="0" fontId="28" fillId="27" borderId="30" xfId="1" applyFont="1" applyFill="1" applyBorder="1" applyAlignment="1" applyProtection="1">
      <alignment horizontal="left" vertical="top" wrapText="1"/>
    </xf>
    <xf numFmtId="0" fontId="28" fillId="27" borderId="31" xfId="1" applyFont="1" applyFill="1" applyBorder="1" applyAlignment="1" applyProtection="1">
      <alignment horizontal="left" vertical="top" wrapText="1"/>
    </xf>
    <xf numFmtId="10" fontId="33" fillId="27" borderId="28" xfId="5" applyNumberFormat="1" applyFont="1" applyFill="1" applyBorder="1" applyAlignment="1" applyProtection="1">
      <alignment horizontal="center" vertical="center" wrapText="1"/>
      <protection locked="0"/>
    </xf>
    <xf numFmtId="0" fontId="30" fillId="27" borderId="0" xfId="1" applyFont="1" applyFill="1" applyBorder="1" applyAlignment="1" applyProtection="1">
      <alignment horizontal="center" vertical="center" wrapText="1"/>
    </xf>
    <xf numFmtId="0" fontId="28" fillId="27" borderId="0" xfId="1" applyFont="1" applyFill="1" applyBorder="1" applyAlignment="1" applyProtection="1">
      <alignment horizontal="left" vertical="center" wrapText="1"/>
    </xf>
    <xf numFmtId="0" fontId="30" fillId="27" borderId="33" xfId="1" applyFont="1" applyFill="1" applyBorder="1" applyAlignment="1" applyProtection="1">
      <alignment horizontal="center" vertical="center"/>
    </xf>
  </cellXfs>
  <cellStyles count="125"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20% - Ênfase1 2" xfId="18"/>
    <cellStyle name="20% - Ênfase2 2" xfId="19"/>
    <cellStyle name="20% - Ênfase3 2" xfId="20"/>
    <cellStyle name="20% - Ênfase4 2" xfId="21"/>
    <cellStyle name="20% - Ênfase5 2" xfId="22"/>
    <cellStyle name="20% - Ênfase6 2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40% - Ênfase1 2" xfId="30"/>
    <cellStyle name="40% - Ênfase2 2" xfId="31"/>
    <cellStyle name="40% - Ênfase3 2" xfId="32"/>
    <cellStyle name="40% - Ênfase4 2" xfId="33"/>
    <cellStyle name="40% - Ênfase5 2" xfId="34"/>
    <cellStyle name="40% - Ênfase6 2" xfId="35"/>
    <cellStyle name="60% - Accent1" xfId="36"/>
    <cellStyle name="60% - Accent2" xfId="37"/>
    <cellStyle name="60% - Accent3" xfId="38"/>
    <cellStyle name="60% - Accent4" xfId="39"/>
    <cellStyle name="60% - Accent5" xfId="40"/>
    <cellStyle name="60% - Accent6" xfId="41"/>
    <cellStyle name="60% - Ênfase1 2" xfId="42"/>
    <cellStyle name="60% - Ênfase2 2" xfId="43"/>
    <cellStyle name="60% - Ênfase3 2" xfId="44"/>
    <cellStyle name="60% - Ênfase4 2" xfId="45"/>
    <cellStyle name="60% - Ênfase5 2" xfId="46"/>
    <cellStyle name="60% - Ênfase6 2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Bom 2" xfId="55"/>
    <cellStyle name="Calculation" xfId="56"/>
    <cellStyle name="Calculation 2" xfId="107"/>
    <cellStyle name="Cálculo 2" xfId="57"/>
    <cellStyle name="Cálculo 2 2" xfId="108"/>
    <cellStyle name="Célula de Verificação 2" xfId="58"/>
    <cellStyle name="Célula Vinculada 2" xfId="59"/>
    <cellStyle name="Check Cell" xfId="60"/>
    <cellStyle name="Ênfase1 2" xfId="61"/>
    <cellStyle name="Ênfase2 2" xfId="62"/>
    <cellStyle name="Ênfase3 2" xfId="63"/>
    <cellStyle name="Ênfase4 2" xfId="64"/>
    <cellStyle name="Ênfase5 2" xfId="65"/>
    <cellStyle name="Ênfase6 2" xfId="66"/>
    <cellStyle name="Entrada 2" xfId="67"/>
    <cellStyle name="Entrada 2 2" xfId="109"/>
    <cellStyle name="Excel Built-in Comma" xfId="2"/>
    <cellStyle name="Excel Built-in Normal" xfId="3"/>
    <cellStyle name="Explanatory Text" xfId="68"/>
    <cellStyle name="Good" xfId="69"/>
    <cellStyle name="Heading 1" xfId="70"/>
    <cellStyle name="Heading 2" xfId="71"/>
    <cellStyle name="Heading 3" xfId="72"/>
    <cellStyle name="Heading 4" xfId="73"/>
    <cellStyle name="Incorreto 2" xfId="74"/>
    <cellStyle name="Input" xfId="75"/>
    <cellStyle name="Input 2" xfId="110"/>
    <cellStyle name="Linked Cell" xfId="76"/>
    <cellStyle name="Neutra 2" xfId="77"/>
    <cellStyle name="Neutral" xfId="78"/>
    <cellStyle name="Normal" xfId="0" builtinId="0"/>
    <cellStyle name="Normal 10" xfId="1"/>
    <cellStyle name="Normal 11" xfId="121"/>
    <cellStyle name="Normal 2" xfId="4"/>
    <cellStyle name="Normal 3" xfId="11"/>
    <cellStyle name="Normal 4" xfId="94"/>
    <cellStyle name="Normal 5" xfId="96"/>
    <cellStyle name="Normal 6" xfId="7"/>
    <cellStyle name="Normal 7" xfId="98"/>
    <cellStyle name="Normal 8" xfId="101"/>
    <cellStyle name="Normal 9" xfId="104"/>
    <cellStyle name="Normal_Pesquisa no referencial 10 de maio de 2013" xfId="119"/>
    <cellStyle name="Normal_Pesquisa no referencial 10 de maio de 2013 2" xfId="120"/>
    <cellStyle name="Nota 2" xfId="79"/>
    <cellStyle name="Nota 2 2" xfId="111"/>
    <cellStyle name="Nota 3" xfId="93"/>
    <cellStyle name="Nota 3 2" xfId="116"/>
    <cellStyle name="Nota 4" xfId="95"/>
    <cellStyle name="Nota 4 2" xfId="117"/>
    <cellStyle name="Nota 5" xfId="97"/>
    <cellStyle name="Nota 5 2" xfId="118"/>
    <cellStyle name="Note" xfId="80"/>
    <cellStyle name="Note 2" xfId="112"/>
    <cellStyle name="Output" xfId="81"/>
    <cellStyle name="Output 2" xfId="113"/>
    <cellStyle name="Porcentagem" xfId="124" builtinId="5"/>
    <cellStyle name="Porcentagem 2" xfId="9"/>
    <cellStyle name="Porcentagem 3" xfId="100"/>
    <cellStyle name="Porcentagem 4" xfId="103"/>
    <cellStyle name="Porcentagem 5" xfId="106"/>
    <cellStyle name="Porcentagem 6" xfId="5"/>
    <cellStyle name="Porcentagem 7" xfId="123"/>
    <cellStyle name="Saída 2" xfId="82"/>
    <cellStyle name="Saída 2 2" xfId="114"/>
    <cellStyle name="Separador de milhares 5" xfId="10"/>
    <cellStyle name="Texto de Aviso 2" xfId="83"/>
    <cellStyle name="Texto Explicativo 2" xfId="84"/>
    <cellStyle name="Title" xfId="85"/>
    <cellStyle name="Título 1 2" xfId="87"/>
    <cellStyle name="Título 2 2" xfId="88"/>
    <cellStyle name="Título 3 2" xfId="89"/>
    <cellStyle name="Título 4 2" xfId="90"/>
    <cellStyle name="Título 5" xfId="86"/>
    <cellStyle name="Total 2" xfId="91"/>
    <cellStyle name="Total 2 2" xfId="115"/>
    <cellStyle name="Vírgula 2" xfId="8"/>
    <cellStyle name="Vírgula 3" xfId="99"/>
    <cellStyle name="Vírgula 4" xfId="102"/>
    <cellStyle name="Vírgula 5" xfId="105"/>
    <cellStyle name="Vírgula 6" xfId="6"/>
    <cellStyle name="Vírgula 7" xfId="122"/>
    <cellStyle name="Warning Text" xfId="92"/>
  </cellStyles>
  <dxfs count="170"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57"/>
      </font>
      <fill>
        <patternFill patternType="solid">
          <bgColor indexed="26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79</xdr:col>
          <xdr:colOff>0</xdr:colOff>
          <xdr:row>243</xdr:row>
          <xdr:rowOff>0</xdr:rowOff>
        </xdr:from>
        <xdr:to>
          <xdr:col>79</xdr:col>
          <xdr:colOff>0</xdr:colOff>
          <xdr:row>244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44</xdr:row>
          <xdr:rowOff>0</xdr:rowOff>
        </xdr:from>
        <xdr:to>
          <xdr:col>5</xdr:col>
          <xdr:colOff>714375</xdr:colOff>
          <xdr:row>47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quivos%202\AGUA%20CLARA_2\PLANILHA_OR&#199;AMENTO_AGUA_CLA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_FIN."/>
      <sheetName val="CRONO_FIS"/>
      <sheetName val="PLANILHA"/>
      <sheetName val="COMPOSIÇÃO"/>
      <sheetName val="BDI"/>
    </sheetNames>
    <sheetDataSet>
      <sheetData sheetId="0"/>
      <sheetData sheetId="1"/>
      <sheetData sheetId="2">
        <row r="9">
          <cell r="A9" t="str">
            <v>Ítem</v>
          </cell>
          <cell r="B9">
            <v>0</v>
          </cell>
          <cell r="C9" t="str">
            <v>SINAPI/ COMP.</v>
          </cell>
          <cell r="D9" t="str">
            <v>Especificações</v>
          </cell>
          <cell r="E9" t="str">
            <v>Und</v>
          </cell>
          <cell r="F9" t="str">
            <v>Quant</v>
          </cell>
          <cell r="G9" t="str">
            <v>Material</v>
          </cell>
          <cell r="H9" t="str">
            <v>Mão de Obra</v>
          </cell>
          <cell r="I9" t="str">
            <v>Custo   Serv. C. BDI</v>
          </cell>
          <cell r="J9" t="str">
            <v>Total (R$)</v>
          </cell>
        </row>
        <row r="10">
          <cell r="A10">
            <v>1</v>
          </cell>
          <cell r="B10">
            <v>0</v>
          </cell>
          <cell r="C10">
            <v>0</v>
          </cell>
          <cell r="D10" t="str">
            <v>SERVIÇOS PRELIMINARES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9525.73</v>
          </cell>
        </row>
        <row r="11">
          <cell r="A11" t="str">
            <v>1.1</v>
          </cell>
          <cell r="B11">
            <v>0</v>
          </cell>
          <cell r="C11">
            <v>0</v>
          </cell>
          <cell r="D11" t="str">
            <v>ADMINISTRAÇÃO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 t="str">
            <v>1.1.1</v>
          </cell>
          <cell r="B12">
            <v>1</v>
          </cell>
          <cell r="C12" t="str">
            <v>COMPOSIÇÃO 01</v>
          </cell>
          <cell r="D12" t="str">
            <v>ART - ANOTAÇÃO DE RESPONSABILIDADE TÉCNICA</v>
          </cell>
          <cell r="E12" t="str">
            <v>UN</v>
          </cell>
          <cell r="F12">
            <v>1</v>
          </cell>
          <cell r="G12">
            <v>0</v>
          </cell>
          <cell r="H12">
            <v>226.5</v>
          </cell>
          <cell r="I12">
            <v>283.52999999999997</v>
          </cell>
          <cell r="J12">
            <v>283.52999999999997</v>
          </cell>
        </row>
        <row r="13">
          <cell r="A13" t="str">
            <v>1.1.2</v>
          </cell>
          <cell r="B13">
            <v>2</v>
          </cell>
          <cell r="C13">
            <v>91677</v>
          </cell>
          <cell r="D13" t="str">
            <v>ENGENHEIRO ELETRICISTA COM ENCARGOS COMPLEMENTARES</v>
          </cell>
          <cell r="E13" t="str">
            <v>H</v>
          </cell>
          <cell r="F13">
            <v>48</v>
          </cell>
          <cell r="G13">
            <v>4.4000000000000004E-2</v>
          </cell>
          <cell r="H13">
            <v>89.300000000000011</v>
          </cell>
          <cell r="I13">
            <v>111.84</v>
          </cell>
          <cell r="J13">
            <v>5368.32</v>
          </cell>
        </row>
        <row r="14">
          <cell r="A14">
            <v>0</v>
          </cell>
          <cell r="B14">
            <v>0</v>
          </cell>
          <cell r="C14">
            <v>0</v>
          </cell>
          <cell r="D14" t="str">
            <v>TOTAL SERVIÇOS PRELIMINARES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5651.85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1.2</v>
          </cell>
          <cell r="B16">
            <v>0</v>
          </cell>
          <cell r="C16">
            <v>0</v>
          </cell>
          <cell r="D16" t="str">
            <v xml:space="preserve">SERVIÇOS DE TRANSPORTE 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1.2.1</v>
          </cell>
          <cell r="B17">
            <v>3</v>
          </cell>
          <cell r="C17" t="str">
            <v>COMPOSIÇÃO 02</v>
          </cell>
          <cell r="D17" t="str">
            <v>MOBILIZACAO E DESMOBILIZAÇÃO DE 01 EQUIPAMENTO CAMINHÃO MUNCK COM CESTO AÉREO, DISTANCIA DE 10KM ATE 20KM</v>
          </cell>
          <cell r="E17" t="str">
            <v>UN</v>
          </cell>
          <cell r="F17">
            <v>1</v>
          </cell>
          <cell r="G17">
            <v>0</v>
          </cell>
          <cell r="H17">
            <v>1245.0400000000002</v>
          </cell>
          <cell r="I17">
            <v>1558.54</v>
          </cell>
          <cell r="J17">
            <v>1558.54</v>
          </cell>
        </row>
        <row r="18">
          <cell r="A18">
            <v>0</v>
          </cell>
          <cell r="B18">
            <v>0</v>
          </cell>
          <cell r="C18">
            <v>0</v>
          </cell>
          <cell r="D18" t="str">
            <v>SUB TOTAL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1558.54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 t="str">
            <v>1.3</v>
          </cell>
          <cell r="B20">
            <v>0</v>
          </cell>
          <cell r="C20">
            <v>0</v>
          </cell>
          <cell r="D20" t="str">
            <v>CANTEIRO DE OBRA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1.3.1</v>
          </cell>
          <cell r="B21">
            <v>4</v>
          </cell>
          <cell r="C21" t="str">
            <v>74209/001</v>
          </cell>
          <cell r="D21" t="str">
            <v>PLACA DE OBRA EM CHAPA DE ACO GALVANIZADO</v>
          </cell>
          <cell r="E21" t="str">
            <v>M2</v>
          </cell>
          <cell r="F21">
            <v>6</v>
          </cell>
          <cell r="G21">
            <v>259.69</v>
          </cell>
          <cell r="H21">
            <v>48.58</v>
          </cell>
          <cell r="I21">
            <v>385.89</v>
          </cell>
          <cell r="J21">
            <v>2315.34</v>
          </cell>
        </row>
        <row r="22">
          <cell r="A22">
            <v>0</v>
          </cell>
          <cell r="B22">
            <v>0</v>
          </cell>
          <cell r="C22">
            <v>0</v>
          </cell>
          <cell r="D22" t="str">
            <v>SUB TOTAL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2315.34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 t="str">
            <v>SUBSTITUIÇÃO DE LUMINÁRIAS E BRAÇOS EXISTENTES NA SEDE DO MUNICÍPIO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2</v>
          </cell>
          <cell r="B26">
            <v>0</v>
          </cell>
          <cell r="C26">
            <v>0</v>
          </cell>
          <cell r="D26" t="str">
            <v>RUA 11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11732.63</v>
          </cell>
        </row>
        <row r="27">
          <cell r="A27" t="str">
            <v>2.1</v>
          </cell>
          <cell r="B27">
            <v>5</v>
          </cell>
          <cell r="C27" t="str">
            <v>COMPOSIÇÃO 03</v>
          </cell>
          <cell r="D27" t="str">
            <v>RETIRADA DE EQUIPAMENTOS DE ILUMINAÇÃO PÚBLICA (LUMINÁRIA, REATOR, LÂMPADA E FIAÇÃO) EM BRAÇOS DA REDE DE ILUMINAÇÃO PÚBLICA.</v>
          </cell>
          <cell r="E27" t="str">
            <v>UN</v>
          </cell>
          <cell r="F27">
            <v>7</v>
          </cell>
          <cell r="G27">
            <v>0</v>
          </cell>
          <cell r="H27">
            <v>9.41</v>
          </cell>
          <cell r="I27">
            <v>11.77</v>
          </cell>
          <cell r="J27">
            <v>82.39</v>
          </cell>
        </row>
        <row r="28">
          <cell r="A28" t="str">
            <v>2.2</v>
          </cell>
          <cell r="B28">
            <v>7</v>
          </cell>
          <cell r="C28" t="str">
            <v>COMPOSIÇÃO 04</v>
          </cell>
          <cell r="D28" t="str">
            <v>BRAÇO EM TUBO DE AÇO GALV. A QUENTE  D=48,00mm PROJ HOR=2,920mm E PROJ VERT=2,200mm, EM CHAPA 3,00mm CONFORME PROJETO NAS DIMENSÕES - (METALSINTER, CONIPOST, ARTIP OU SIMILAR) - FORNECIMENTO E INSTALAÇÃO.</v>
          </cell>
          <cell r="E28" t="str">
            <v>UN</v>
          </cell>
          <cell r="F28">
            <v>7</v>
          </cell>
          <cell r="G28">
            <v>240.82</v>
          </cell>
          <cell r="H28">
            <v>71.58</v>
          </cell>
          <cell r="I28">
            <v>391.06</v>
          </cell>
          <cell r="J28">
            <v>2737.42</v>
          </cell>
        </row>
        <row r="29">
          <cell r="A29" t="str">
            <v>2.3</v>
          </cell>
          <cell r="B29">
            <v>8</v>
          </cell>
          <cell r="C29" t="str">
            <v>COMPOSIÇÃO 05</v>
          </cell>
          <cell r="D2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9" t="str">
            <v>UN</v>
          </cell>
          <cell r="F29">
            <v>7</v>
          </cell>
          <cell r="G29">
            <v>771.45</v>
          </cell>
          <cell r="H29">
            <v>39.57</v>
          </cell>
          <cell r="I29">
            <v>1015.23</v>
          </cell>
          <cell r="J29">
            <v>7106.6100000000006</v>
          </cell>
        </row>
        <row r="30">
          <cell r="A30" t="str">
            <v>2.4</v>
          </cell>
          <cell r="B30">
            <v>11</v>
          </cell>
          <cell r="C30" t="str">
            <v>91926</v>
          </cell>
          <cell r="D30" t="str">
            <v>CABO DE COBRE FLEXÍVEL ISOLADO, 2,5 MM², ANTI-CHAMA 450/750 V, PARA CIRCUITOS TERMINAIS - FORNECIMENTO E INSTALAÇÃO. AF_12/2015</v>
          </cell>
          <cell r="E30" t="str">
            <v>M</v>
          </cell>
          <cell r="F30">
            <v>70</v>
          </cell>
          <cell r="G30">
            <v>1.32</v>
          </cell>
          <cell r="H30">
            <v>0.99</v>
          </cell>
          <cell r="I30">
            <v>2.89</v>
          </cell>
          <cell r="J30">
            <v>202.3</v>
          </cell>
        </row>
        <row r="31">
          <cell r="A31" t="str">
            <v>2.5</v>
          </cell>
          <cell r="B31">
            <v>12</v>
          </cell>
          <cell r="C31">
            <v>83399</v>
          </cell>
          <cell r="D31" t="str">
            <v>RELE FOTOELETRICO P/ COMANDO DE ILUMINACAO EXTERNA 220V/1000W - FORNECIMENTO E INSTALACAO</v>
          </cell>
          <cell r="E31" t="str">
            <v>UN</v>
          </cell>
          <cell r="F31">
            <v>7</v>
          </cell>
          <cell r="G31">
            <v>16.260000000000002</v>
          </cell>
          <cell r="H31">
            <v>11.84</v>
          </cell>
          <cell r="I31">
            <v>35.17</v>
          </cell>
          <cell r="J31">
            <v>246.19</v>
          </cell>
        </row>
        <row r="32">
          <cell r="A32" t="str">
            <v>2.6</v>
          </cell>
          <cell r="B32">
            <v>13</v>
          </cell>
          <cell r="C32" t="str">
            <v xml:space="preserve">COMPOSIÇÃO 07 </v>
          </cell>
          <cell r="D32" t="str">
            <v>CONECTOR DE DERIVAÇÃO PERFURANTE - PRINCIPAL 10-95MM² - DERIVAÇÃO 1,5-10MM² - FORNECIMENTO E INSTALAÇÃO</v>
          </cell>
          <cell r="E32" t="str">
            <v>UN.</v>
          </cell>
          <cell r="F32">
            <v>90</v>
          </cell>
          <cell r="G32">
            <v>5.81</v>
          </cell>
          <cell r="H32">
            <v>4.99</v>
          </cell>
          <cell r="I32">
            <v>13.51</v>
          </cell>
          <cell r="J32">
            <v>1215.9000000000001</v>
          </cell>
        </row>
        <row r="33">
          <cell r="A33" t="str">
            <v>2.7</v>
          </cell>
          <cell r="B33">
            <v>17</v>
          </cell>
          <cell r="C33" t="str">
            <v>COMPOSIÇÃO 11</v>
          </cell>
          <cell r="D33" t="str">
            <v>PARAFUSO M16 EM ACO GALVANIZADO, COMPRIMENTO = 250 MM, DIAMETRO = 16 MM, ROSCA MAQUINA, CABECA QUADRADA - FORNECIMENTO E INSTALAÇÃO</v>
          </cell>
          <cell r="E33" t="str">
            <v>UN</v>
          </cell>
          <cell r="F33">
            <v>7</v>
          </cell>
          <cell r="G33">
            <v>6.63</v>
          </cell>
          <cell r="H33">
            <v>3.76</v>
          </cell>
          <cell r="I33">
            <v>13</v>
          </cell>
          <cell r="J33">
            <v>91</v>
          </cell>
        </row>
        <row r="34">
          <cell r="A34" t="str">
            <v>2.8</v>
          </cell>
          <cell r="B34">
            <v>16</v>
          </cell>
          <cell r="C34" t="str">
            <v>COMPOSIÇÃO 10</v>
          </cell>
          <cell r="D34" t="str">
            <v>PARAFUSO FRANCES M16 EM ACO GALVANIZADO, COMPRIMENTO = 70 MM, DIAMETRO = 16MM, CABECA ABAULADA - FORNECIMENTO E INSTALAÇÃO</v>
          </cell>
          <cell r="E34" t="str">
            <v>UN</v>
          </cell>
          <cell r="F34">
            <v>7</v>
          </cell>
          <cell r="G34">
            <v>2.98</v>
          </cell>
          <cell r="H34">
            <v>2.82</v>
          </cell>
          <cell r="I34">
            <v>7.26</v>
          </cell>
          <cell r="J34">
            <v>50.82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>
            <v>3</v>
          </cell>
          <cell r="B36">
            <v>0</v>
          </cell>
          <cell r="C36">
            <v>0</v>
          </cell>
          <cell r="D36" t="str">
            <v>RUA 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6276.9900000000007</v>
          </cell>
        </row>
        <row r="37">
          <cell r="A37" t="str">
            <v>3.1</v>
          </cell>
          <cell r="B37">
            <v>5</v>
          </cell>
          <cell r="C37" t="str">
            <v>COMPOSIÇÃO 03</v>
          </cell>
          <cell r="D37" t="str">
            <v>RETIRADA DE EQUIPAMENTOS DE ILUMINAÇÃO PÚBLICA (LUMINÁRIA, REATOR, LÂMPADA E FIAÇÃO) EM BRAÇOS DA REDE DE ILUMINAÇÃO PÚBLICA.</v>
          </cell>
          <cell r="E37" t="str">
            <v>UN</v>
          </cell>
          <cell r="F37">
            <v>2</v>
          </cell>
          <cell r="G37">
            <v>0</v>
          </cell>
          <cell r="H37">
            <v>9.41</v>
          </cell>
          <cell r="I37">
            <v>11.77</v>
          </cell>
          <cell r="J37">
            <v>23.54</v>
          </cell>
        </row>
        <row r="38">
          <cell r="A38" t="str">
            <v>3.2</v>
          </cell>
          <cell r="B38">
            <v>7</v>
          </cell>
          <cell r="C38" t="str">
            <v>COMPOSIÇÃO 04</v>
          </cell>
          <cell r="D38" t="str">
            <v>BRAÇO EM TUBO DE AÇO GALV. A QUENTE  D=48,00mm PROJ HOR=2,920mm E PROJ VERT=2,200mm, EM CHAPA 3,00mm CONFORME PROJETO NAS DIMENSÕES - (METALSINTER, CONIPOST, ARTIP OU SIMILAR) - FORNECIMENTO E INSTALAÇÃO.</v>
          </cell>
          <cell r="E38" t="str">
            <v>UN</v>
          </cell>
          <cell r="F38">
            <v>2</v>
          </cell>
          <cell r="G38">
            <v>240.82</v>
          </cell>
          <cell r="H38">
            <v>71.58</v>
          </cell>
          <cell r="I38">
            <v>391.06</v>
          </cell>
          <cell r="J38">
            <v>782.12</v>
          </cell>
        </row>
        <row r="39">
          <cell r="A39" t="str">
            <v>3.3</v>
          </cell>
          <cell r="B39">
            <v>8</v>
          </cell>
          <cell r="C39" t="str">
            <v>COMPOSIÇÃO 05</v>
          </cell>
          <cell r="D3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39" t="str">
            <v>UN</v>
          </cell>
          <cell r="F39">
            <v>5</v>
          </cell>
          <cell r="G39">
            <v>771.45</v>
          </cell>
          <cell r="H39">
            <v>39.57</v>
          </cell>
          <cell r="I39">
            <v>1015.23</v>
          </cell>
          <cell r="J39">
            <v>5076.1499999999996</v>
          </cell>
        </row>
        <row r="40">
          <cell r="A40" t="str">
            <v>3.4</v>
          </cell>
          <cell r="B40">
            <v>11</v>
          </cell>
          <cell r="C40" t="str">
            <v>91926</v>
          </cell>
          <cell r="D40" t="str">
            <v>CABO DE COBRE FLEXÍVEL ISOLADO, 2,5 MM², ANTI-CHAMA 450/750 V, PARA CIRCUITOS TERMINAIS - FORNECIMENTO E INSTALAÇÃO. AF_12/2015</v>
          </cell>
          <cell r="E40" t="str">
            <v>M</v>
          </cell>
          <cell r="F40">
            <v>29</v>
          </cell>
          <cell r="G40">
            <v>1.32</v>
          </cell>
          <cell r="H40">
            <v>0.99</v>
          </cell>
          <cell r="I40">
            <v>2.89</v>
          </cell>
          <cell r="J40">
            <v>83.81</v>
          </cell>
        </row>
        <row r="41">
          <cell r="A41" t="str">
            <v>3.5</v>
          </cell>
          <cell r="B41">
            <v>12</v>
          </cell>
          <cell r="C41">
            <v>83399</v>
          </cell>
          <cell r="D41" t="str">
            <v>RELE FOTOELETRICO P/ COMANDO DE ILUMINACAO EXTERNA 220V/1000W - FORNECIMENTO E INSTALACAO</v>
          </cell>
          <cell r="E41" t="str">
            <v>UN</v>
          </cell>
          <cell r="F41">
            <v>5</v>
          </cell>
          <cell r="G41">
            <v>16.260000000000002</v>
          </cell>
          <cell r="H41">
            <v>11.84</v>
          </cell>
          <cell r="I41">
            <v>35.17</v>
          </cell>
          <cell r="J41">
            <v>175.85000000000002</v>
          </cell>
        </row>
        <row r="42">
          <cell r="A42" t="str">
            <v>3.6</v>
          </cell>
          <cell r="B42">
            <v>13</v>
          </cell>
          <cell r="C42" t="str">
            <v xml:space="preserve">COMPOSIÇÃO 07 </v>
          </cell>
          <cell r="D42" t="str">
            <v>CONECTOR DE DERIVAÇÃO PERFURANTE - PRINCIPAL 10-95MM² - DERIVAÇÃO 1,5-10MM² - FORNECIMENTO E INSTALAÇÃO</v>
          </cell>
          <cell r="E42" t="str">
            <v>UN.</v>
          </cell>
          <cell r="F42">
            <v>6</v>
          </cell>
          <cell r="G42">
            <v>5.81</v>
          </cell>
          <cell r="H42">
            <v>4.99</v>
          </cell>
          <cell r="I42">
            <v>13.51</v>
          </cell>
          <cell r="J42">
            <v>81.06</v>
          </cell>
        </row>
        <row r="43">
          <cell r="A43" t="str">
            <v>3.7</v>
          </cell>
          <cell r="B43">
            <v>17</v>
          </cell>
          <cell r="C43" t="str">
            <v>COMPOSIÇÃO 11</v>
          </cell>
          <cell r="D43" t="str">
            <v>PARAFUSO M16 EM ACO GALVANIZADO, COMPRIMENTO = 250 MM, DIAMETRO = 16 MM, ROSCA MAQUINA, CABECA QUADRADA - FORNECIMENTO E INSTALAÇÃO</v>
          </cell>
          <cell r="E43" t="str">
            <v>UN</v>
          </cell>
          <cell r="F43">
            <v>2</v>
          </cell>
          <cell r="G43">
            <v>6.63</v>
          </cell>
          <cell r="H43">
            <v>3.76</v>
          </cell>
          <cell r="I43">
            <v>13</v>
          </cell>
          <cell r="J43">
            <v>26</v>
          </cell>
        </row>
        <row r="44">
          <cell r="A44" t="str">
            <v>3.8</v>
          </cell>
          <cell r="B44">
            <v>18</v>
          </cell>
          <cell r="C44" t="str">
            <v>COMPOSIÇÃO 12</v>
          </cell>
          <cell r="D44" t="str">
            <v>PARAFUSO M16 EM ACO GALVANIZADO, COMPRIMENTO =300 MM, DIAMETRO = 16 MM, ROSCA MAQUINA, CABECA QUADRADA - FORNECIMENTO E INSTALAÇÃO</v>
          </cell>
          <cell r="E44" t="str">
            <v>UN</v>
          </cell>
          <cell r="F44">
            <v>2</v>
          </cell>
          <cell r="G44">
            <v>7.61</v>
          </cell>
          <cell r="H44">
            <v>3.76</v>
          </cell>
          <cell r="I44">
            <v>14.23</v>
          </cell>
          <cell r="J44">
            <v>28.46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4</v>
          </cell>
          <cell r="B46">
            <v>0</v>
          </cell>
          <cell r="C46">
            <v>0</v>
          </cell>
          <cell r="D46" t="str">
            <v>RUA 07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4609.1400000000003</v>
          </cell>
        </row>
        <row r="47">
          <cell r="A47" t="str">
            <v>4.1</v>
          </cell>
          <cell r="B47">
            <v>5</v>
          </cell>
          <cell r="C47" t="str">
            <v>COMPOSIÇÃO 03</v>
          </cell>
          <cell r="D47" t="str">
            <v>RETIRADA DE EQUIPAMENTOS DE ILUMINAÇÃO PÚBLICA (LUMINÁRIA, REATOR, LÂMPADA E FIAÇÃO) EM BRAÇOS DA REDE DE ILUMINAÇÃO PÚBLICA.</v>
          </cell>
          <cell r="E47" t="str">
            <v>UN</v>
          </cell>
          <cell r="F47">
            <v>3</v>
          </cell>
          <cell r="G47">
            <v>0</v>
          </cell>
          <cell r="H47">
            <v>9.41</v>
          </cell>
          <cell r="I47">
            <v>11.77</v>
          </cell>
          <cell r="J47">
            <v>35.31</v>
          </cell>
        </row>
        <row r="48">
          <cell r="A48" t="str">
            <v>4.2</v>
          </cell>
          <cell r="B48">
            <v>7</v>
          </cell>
          <cell r="C48" t="str">
            <v>COMPOSIÇÃO 04</v>
          </cell>
          <cell r="D48" t="str">
            <v>BRAÇO EM TUBO DE AÇO GALV. A QUENTE  D=48,00mm PROJ HOR=2,920mm E PROJ VERT=2,200mm, EM CHAPA 3,00mm CONFORME PROJETO NAS DIMENSÕES - (METALSINTER, CONIPOST, ARTIP OU SIMILAR) - FORNECIMENTO E INSTALAÇÃO.</v>
          </cell>
          <cell r="E48" t="str">
            <v>UN</v>
          </cell>
          <cell r="F48">
            <v>3</v>
          </cell>
          <cell r="G48">
            <v>240.82</v>
          </cell>
          <cell r="H48">
            <v>71.58</v>
          </cell>
          <cell r="I48">
            <v>391.06</v>
          </cell>
          <cell r="J48">
            <v>1173.18</v>
          </cell>
        </row>
        <row r="49">
          <cell r="A49" t="str">
            <v>4.3</v>
          </cell>
          <cell r="B49">
            <v>8</v>
          </cell>
          <cell r="C49" t="str">
            <v>COMPOSIÇÃO 05</v>
          </cell>
          <cell r="D4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9" t="str">
            <v>UN</v>
          </cell>
          <cell r="F49">
            <v>3</v>
          </cell>
          <cell r="G49">
            <v>771.45</v>
          </cell>
          <cell r="H49">
            <v>39.57</v>
          </cell>
          <cell r="I49">
            <v>1015.23</v>
          </cell>
          <cell r="J49">
            <v>3045.69</v>
          </cell>
        </row>
        <row r="50">
          <cell r="A50" t="str">
            <v>4.4</v>
          </cell>
          <cell r="B50">
            <v>11</v>
          </cell>
          <cell r="C50" t="str">
            <v>91926</v>
          </cell>
          <cell r="D50" t="str">
            <v>CABO DE COBRE FLEXÍVEL ISOLADO, 2,5 MM², ANTI-CHAMA 450/750 V, PARA CIRCUITOS TERMINAIS - FORNECIMENTO E INSTALAÇÃO. AF_12/2015</v>
          </cell>
          <cell r="E50" t="str">
            <v>M</v>
          </cell>
          <cell r="F50">
            <v>30</v>
          </cell>
          <cell r="G50">
            <v>1.32</v>
          </cell>
          <cell r="H50">
            <v>0.99</v>
          </cell>
          <cell r="I50">
            <v>2.89</v>
          </cell>
          <cell r="J50">
            <v>86.7</v>
          </cell>
        </row>
        <row r="51">
          <cell r="A51" t="str">
            <v>4.5</v>
          </cell>
          <cell r="B51">
            <v>12</v>
          </cell>
          <cell r="C51">
            <v>83399</v>
          </cell>
          <cell r="D51" t="str">
            <v>RELE FOTOELETRICO P/ COMANDO DE ILUMINACAO EXTERNA 220V/1000W - FORNECIMENTO E INSTALACAO</v>
          </cell>
          <cell r="E51" t="str">
            <v>UN</v>
          </cell>
          <cell r="F51">
            <v>3</v>
          </cell>
          <cell r="G51">
            <v>16.260000000000002</v>
          </cell>
          <cell r="H51">
            <v>11.84</v>
          </cell>
          <cell r="I51">
            <v>35.17</v>
          </cell>
          <cell r="J51">
            <v>105.51</v>
          </cell>
        </row>
        <row r="52">
          <cell r="A52" t="str">
            <v>4.6</v>
          </cell>
          <cell r="B52">
            <v>13</v>
          </cell>
          <cell r="C52" t="str">
            <v xml:space="preserve">COMPOSIÇÃO 07 </v>
          </cell>
          <cell r="D52" t="str">
            <v>CONECTOR DE DERIVAÇÃO PERFURANTE - PRINCIPAL 10-95MM² - DERIVAÇÃO 1,5-10MM² - FORNECIMENTO E INSTALAÇÃO</v>
          </cell>
          <cell r="E52" t="str">
            <v>UN.</v>
          </cell>
          <cell r="F52">
            <v>6</v>
          </cell>
          <cell r="G52">
            <v>5.81</v>
          </cell>
          <cell r="H52">
            <v>4.99</v>
          </cell>
          <cell r="I52">
            <v>13.51</v>
          </cell>
          <cell r="J52">
            <v>81.06</v>
          </cell>
        </row>
        <row r="53">
          <cell r="A53" t="str">
            <v>4.7</v>
          </cell>
          <cell r="B53">
            <v>17</v>
          </cell>
          <cell r="C53" t="str">
            <v>COMPOSIÇÃO 11</v>
          </cell>
          <cell r="D53" t="str">
            <v>PARAFUSO M16 EM ACO GALVANIZADO, COMPRIMENTO = 250 MM, DIAMETRO = 16 MM, ROSCA MAQUINA, CABECA QUADRADA - FORNECIMENTO E INSTALAÇÃO</v>
          </cell>
          <cell r="E53" t="str">
            <v>UN</v>
          </cell>
          <cell r="F53">
            <v>3</v>
          </cell>
          <cell r="G53">
            <v>6.63</v>
          </cell>
          <cell r="H53">
            <v>3.76</v>
          </cell>
          <cell r="I53">
            <v>13</v>
          </cell>
          <cell r="J53">
            <v>39</v>
          </cell>
        </row>
        <row r="54">
          <cell r="A54" t="str">
            <v>4.8</v>
          </cell>
          <cell r="B54">
            <v>18</v>
          </cell>
          <cell r="C54" t="str">
            <v>COMPOSIÇÃO 12</v>
          </cell>
          <cell r="D54" t="str">
            <v>PARAFUSO M16 EM ACO GALVANIZADO, COMPRIMENTO =300 MM, DIAMETRO = 16 MM, ROSCA MAQUINA, CABECA QUADRADA - FORNECIMENTO E INSTALAÇÃO</v>
          </cell>
          <cell r="E54" t="str">
            <v>UN</v>
          </cell>
          <cell r="F54">
            <v>3</v>
          </cell>
          <cell r="G54">
            <v>7.61</v>
          </cell>
          <cell r="H54">
            <v>3.76</v>
          </cell>
          <cell r="I54">
            <v>14.23</v>
          </cell>
          <cell r="J54">
            <v>42.69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5</v>
          </cell>
          <cell r="B56">
            <v>0</v>
          </cell>
          <cell r="C56">
            <v>0</v>
          </cell>
          <cell r="D56" t="str">
            <v>RUA 05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9807.9000000000015</v>
          </cell>
        </row>
        <row r="57">
          <cell r="A57" t="str">
            <v>5.1</v>
          </cell>
          <cell r="B57">
            <v>5</v>
          </cell>
          <cell r="C57" t="str">
            <v>COMPOSIÇÃO 03</v>
          </cell>
          <cell r="D57" t="str">
            <v>RETIRADA DE EQUIPAMENTOS DE ILUMINAÇÃO PÚBLICA (LUMINÁRIA, REATOR, LÂMPADA E FIAÇÃO) EM BRAÇOS DA REDE DE ILUMINAÇÃO PÚBLICA.</v>
          </cell>
          <cell r="E57" t="str">
            <v>UN</v>
          </cell>
          <cell r="F57">
            <v>3</v>
          </cell>
          <cell r="G57">
            <v>0</v>
          </cell>
          <cell r="H57">
            <v>9.41</v>
          </cell>
          <cell r="I57">
            <v>11.77</v>
          </cell>
          <cell r="J57">
            <v>35.31</v>
          </cell>
        </row>
        <row r="58">
          <cell r="A58" t="str">
            <v>5.2</v>
          </cell>
          <cell r="B58">
            <v>7</v>
          </cell>
          <cell r="C58" t="str">
            <v>COMPOSIÇÃO 04</v>
          </cell>
          <cell r="D58" t="str">
            <v>BRAÇO EM TUBO DE AÇO GALV. A QUENTE  D=48,00mm PROJ HOR=2,920mm E PROJ VERT=2,200mm, EM CHAPA 3,00mm CONFORME PROJETO NAS DIMENSÕES - (METALSINTER, CONIPOST, ARTIP OU SIMILAR) - FORNECIMENTO E INSTALAÇÃO.</v>
          </cell>
          <cell r="E58" t="str">
            <v>UN</v>
          </cell>
          <cell r="F58">
            <v>3</v>
          </cell>
          <cell r="G58">
            <v>240.82</v>
          </cell>
          <cell r="H58">
            <v>71.58</v>
          </cell>
          <cell r="I58">
            <v>391.06</v>
          </cell>
          <cell r="J58">
            <v>1173.18</v>
          </cell>
        </row>
        <row r="59">
          <cell r="A59" t="str">
            <v>5.3</v>
          </cell>
          <cell r="B59">
            <v>9</v>
          </cell>
          <cell r="C59" t="str">
            <v>COMPOSIÇÃO 06</v>
          </cell>
          <cell r="D59" t="str">
            <v>LUMINARIA DE LED PARA ILUMINAÇÃO PÚBLICA, COM POTÊNCIA DE CONSUMO DE 100W E EFICIENCIA 110LM/W, FLUXO TOTAL MÍNIMO 11.000LM,  TEMPERATURA DE COR= 5000K +/- 400K, IRC&gt;70, TENSÃO DE ALIMENTAÇÃO ~90 A 277V, COMPOSTA DE BASE PARA INSTALAÇÃO DE RELÉ FOTOELÉTRICO E DISPOSITIVO DE PROTEÇÃO CONTRA DESCARGAS ATMOSFÉRICA-DPS, IP-66,   OU EQUIVALENTE - FORNECIMENTO E INSTALAÇÃO</v>
          </cell>
          <cell r="E59" t="str">
            <v>UN</v>
          </cell>
          <cell r="F59">
            <v>5</v>
          </cell>
          <cell r="G59">
            <v>1259.32</v>
          </cell>
          <cell r="H59">
            <v>39.57</v>
          </cell>
          <cell r="I59">
            <v>1625.95</v>
          </cell>
          <cell r="J59">
            <v>8129.75</v>
          </cell>
        </row>
        <row r="60">
          <cell r="A60" t="str">
            <v>5.4</v>
          </cell>
          <cell r="B60">
            <v>11</v>
          </cell>
          <cell r="C60" t="str">
            <v>91926</v>
          </cell>
          <cell r="D60" t="str">
            <v>CABO DE COBRE FLEXÍVEL ISOLADO, 2,5 MM², ANTI-CHAMA 450/750 V, PARA CIRCUITOS TERMINAIS - FORNECIMENTO E INSTALAÇÃO. AF_12/2015</v>
          </cell>
          <cell r="E60" t="str">
            <v>M</v>
          </cell>
          <cell r="F60">
            <v>36</v>
          </cell>
          <cell r="G60">
            <v>1.32</v>
          </cell>
          <cell r="H60">
            <v>0.99</v>
          </cell>
          <cell r="I60">
            <v>2.89</v>
          </cell>
          <cell r="J60">
            <v>104.04</v>
          </cell>
        </row>
        <row r="61">
          <cell r="A61" t="str">
            <v>5.5</v>
          </cell>
          <cell r="B61">
            <v>12</v>
          </cell>
          <cell r="C61">
            <v>83399</v>
          </cell>
          <cell r="D61" t="str">
            <v>RELE FOTOELETRICO P/ COMANDO DE ILUMINACAO EXTERNA 220V/1000W - FORNECIMENTO E INSTALACAO</v>
          </cell>
          <cell r="E61" t="str">
            <v>UN</v>
          </cell>
          <cell r="F61">
            <v>5</v>
          </cell>
          <cell r="G61">
            <v>16.260000000000002</v>
          </cell>
          <cell r="H61">
            <v>11.84</v>
          </cell>
          <cell r="I61">
            <v>35.17</v>
          </cell>
          <cell r="J61">
            <v>175.85000000000002</v>
          </cell>
        </row>
        <row r="62">
          <cell r="A62" t="str">
            <v>5.6</v>
          </cell>
          <cell r="B62">
            <v>13</v>
          </cell>
          <cell r="C62" t="str">
            <v xml:space="preserve">COMPOSIÇÃO 07 </v>
          </cell>
          <cell r="D62" t="str">
            <v>CONECTOR DE DERIVAÇÃO PERFURANTE - PRINCIPAL 10-95MM² - DERIVAÇÃO 1,5-10MM² - FORNECIMENTO E INSTALAÇÃO</v>
          </cell>
          <cell r="E62" t="str">
            <v>UN.</v>
          </cell>
          <cell r="F62">
            <v>8</v>
          </cell>
          <cell r="G62">
            <v>5.81</v>
          </cell>
          <cell r="H62">
            <v>4.99</v>
          </cell>
          <cell r="I62">
            <v>13.51</v>
          </cell>
          <cell r="J62">
            <v>108.08</v>
          </cell>
        </row>
        <row r="63">
          <cell r="A63" t="str">
            <v>5.7</v>
          </cell>
          <cell r="B63">
            <v>17</v>
          </cell>
          <cell r="C63" t="str">
            <v>COMPOSIÇÃO 11</v>
          </cell>
          <cell r="D63" t="str">
            <v>PARAFUSO M16 EM ACO GALVANIZADO, COMPRIMENTO = 250 MM, DIAMETRO = 16 MM, ROSCA MAQUINA, CABECA QUADRADA - FORNECIMENTO E INSTALAÇÃO</v>
          </cell>
          <cell r="E63" t="str">
            <v>UN</v>
          </cell>
          <cell r="F63">
            <v>3</v>
          </cell>
          <cell r="G63">
            <v>6.63</v>
          </cell>
          <cell r="H63">
            <v>3.76</v>
          </cell>
          <cell r="I63">
            <v>13</v>
          </cell>
          <cell r="J63">
            <v>39</v>
          </cell>
        </row>
        <row r="64">
          <cell r="A64" t="str">
            <v>5.8</v>
          </cell>
          <cell r="B64">
            <v>18</v>
          </cell>
          <cell r="C64" t="str">
            <v>COMPOSIÇÃO 12</v>
          </cell>
          <cell r="D64" t="str">
            <v>PARAFUSO M16 EM ACO GALVANIZADO, COMPRIMENTO =300 MM, DIAMETRO = 16 MM, ROSCA MAQUINA, CABECA QUADRADA - FORNECIMENTO E INSTALAÇÃO</v>
          </cell>
          <cell r="E64" t="str">
            <v>UN</v>
          </cell>
          <cell r="F64">
            <v>3</v>
          </cell>
          <cell r="G64">
            <v>7.61</v>
          </cell>
          <cell r="H64">
            <v>3.76</v>
          </cell>
          <cell r="I64">
            <v>14.23</v>
          </cell>
          <cell r="J64">
            <v>42.69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6</v>
          </cell>
          <cell r="B66">
            <v>0</v>
          </cell>
          <cell r="C66">
            <v>0</v>
          </cell>
          <cell r="D66" t="str">
            <v>RUA 03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10447.400000000001</v>
          </cell>
        </row>
        <row r="67">
          <cell r="A67" t="str">
            <v>6.1</v>
          </cell>
          <cell r="B67">
            <v>5</v>
          </cell>
          <cell r="C67" t="str">
            <v>COMPOSIÇÃO 03</v>
          </cell>
          <cell r="D67" t="str">
            <v>RETIRADA DE EQUIPAMENTOS DE ILUMINAÇÃO PÚBLICA (LUMINÁRIA, REATOR, LÂMPADA E FIAÇÃO) EM BRAÇOS DA REDE DE ILUMINAÇÃO PÚBLICA.</v>
          </cell>
          <cell r="E67" t="str">
            <v>UN</v>
          </cell>
          <cell r="F67">
            <v>4</v>
          </cell>
          <cell r="G67">
            <v>0</v>
          </cell>
          <cell r="H67">
            <v>9.41</v>
          </cell>
          <cell r="I67">
            <v>11.77</v>
          </cell>
          <cell r="J67">
            <v>47.08</v>
          </cell>
        </row>
        <row r="68">
          <cell r="A68" t="str">
            <v>6.2</v>
          </cell>
          <cell r="B68">
            <v>7</v>
          </cell>
          <cell r="C68" t="str">
            <v>COMPOSIÇÃO 04</v>
          </cell>
          <cell r="D68" t="str">
            <v>BRAÇO EM TUBO DE AÇO GALV. A QUENTE  D=48,00mm PROJ HOR=2,920mm E PROJ VERT=2,200mm, EM CHAPA 3,00mm CONFORME PROJETO NAS DIMENSÕES - (METALSINTER, CONIPOST, ARTIP OU SIMILAR) - FORNECIMENTO E INSTALAÇÃO.</v>
          </cell>
          <cell r="E68" t="str">
            <v>UN</v>
          </cell>
          <cell r="F68">
            <v>4</v>
          </cell>
          <cell r="G68">
            <v>240.82</v>
          </cell>
          <cell r="H68">
            <v>71.58</v>
          </cell>
          <cell r="I68">
            <v>391.06</v>
          </cell>
          <cell r="J68">
            <v>1564.24</v>
          </cell>
        </row>
        <row r="69">
          <cell r="A69" t="str">
            <v>6.3</v>
          </cell>
          <cell r="B69">
            <v>8</v>
          </cell>
          <cell r="C69" t="str">
            <v>COMPOSIÇÃO 05</v>
          </cell>
          <cell r="D6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69" t="str">
            <v>UN</v>
          </cell>
          <cell r="F69">
            <v>8</v>
          </cell>
          <cell r="G69">
            <v>771.45</v>
          </cell>
          <cell r="H69">
            <v>39.57</v>
          </cell>
          <cell r="I69">
            <v>1015.23</v>
          </cell>
          <cell r="J69">
            <v>8121.84</v>
          </cell>
        </row>
        <row r="70">
          <cell r="A70" t="str">
            <v>6.4</v>
          </cell>
          <cell r="B70">
            <v>11</v>
          </cell>
          <cell r="C70" t="str">
            <v>91926</v>
          </cell>
          <cell r="D70" t="str">
            <v>CABO DE COBRE FLEXÍVEL ISOLADO, 2,5 MM², ANTI-CHAMA 450/750 V, PARA CIRCUITOS TERMINAIS - FORNECIMENTO E INSTALAÇÃO. AF_12/2015</v>
          </cell>
          <cell r="E70" t="str">
            <v>M</v>
          </cell>
          <cell r="F70">
            <v>56</v>
          </cell>
          <cell r="G70">
            <v>1.32</v>
          </cell>
          <cell r="H70">
            <v>0.99</v>
          </cell>
          <cell r="I70">
            <v>2.89</v>
          </cell>
          <cell r="J70">
            <v>161.84</v>
          </cell>
        </row>
        <row r="71">
          <cell r="A71" t="str">
            <v>6.5</v>
          </cell>
          <cell r="B71">
            <v>12</v>
          </cell>
          <cell r="C71">
            <v>83399</v>
          </cell>
          <cell r="D71" t="str">
            <v>RELE FOTOELETRICO P/ COMANDO DE ILUMINACAO EXTERNA 220V/1000W - FORNECIMENTO E INSTALACAO</v>
          </cell>
          <cell r="E71" t="str">
            <v>UN</v>
          </cell>
          <cell r="F71">
            <v>8</v>
          </cell>
          <cell r="G71">
            <v>16.260000000000002</v>
          </cell>
          <cell r="H71">
            <v>11.84</v>
          </cell>
          <cell r="I71">
            <v>35.17</v>
          </cell>
          <cell r="J71">
            <v>281.36</v>
          </cell>
        </row>
        <row r="72">
          <cell r="A72" t="str">
            <v>6.6</v>
          </cell>
          <cell r="B72">
            <v>13</v>
          </cell>
          <cell r="C72" t="str">
            <v xml:space="preserve">COMPOSIÇÃO 07 </v>
          </cell>
          <cell r="D72" t="str">
            <v>CONECTOR DE DERIVAÇÃO PERFURANTE - PRINCIPAL 10-95MM² - DERIVAÇÃO 1,5-10MM² - FORNECIMENTO E INSTALAÇÃO</v>
          </cell>
          <cell r="E72" t="str">
            <v>UN.</v>
          </cell>
          <cell r="F72">
            <v>12</v>
          </cell>
          <cell r="G72">
            <v>5.81</v>
          </cell>
          <cell r="H72">
            <v>4.99</v>
          </cell>
          <cell r="I72">
            <v>13.51</v>
          </cell>
          <cell r="J72">
            <v>162.12</v>
          </cell>
        </row>
        <row r="73">
          <cell r="A73" t="str">
            <v>6.7</v>
          </cell>
          <cell r="B73">
            <v>17</v>
          </cell>
          <cell r="C73" t="str">
            <v>COMPOSIÇÃO 11</v>
          </cell>
          <cell r="D73" t="str">
            <v>PARAFUSO M16 EM ACO GALVANIZADO, COMPRIMENTO = 250 MM, DIAMETRO = 16 MM, ROSCA MAQUINA, CABECA QUADRADA - FORNECIMENTO E INSTALAÇÃO</v>
          </cell>
          <cell r="E73" t="str">
            <v>UN</v>
          </cell>
          <cell r="F73">
            <v>4</v>
          </cell>
          <cell r="G73">
            <v>6.63</v>
          </cell>
          <cell r="H73">
            <v>3.76</v>
          </cell>
          <cell r="I73">
            <v>13</v>
          </cell>
          <cell r="J73">
            <v>52</v>
          </cell>
        </row>
        <row r="74">
          <cell r="A74" t="str">
            <v>6.8</v>
          </cell>
          <cell r="B74">
            <v>18</v>
          </cell>
          <cell r="C74" t="str">
            <v>COMPOSIÇÃO 12</v>
          </cell>
          <cell r="D74" t="str">
            <v>PARAFUSO M16 EM ACO GALVANIZADO, COMPRIMENTO =300 MM, DIAMETRO = 16 MM, ROSCA MAQUINA, CABECA QUADRADA - FORNECIMENTO E INSTALAÇÃO</v>
          </cell>
          <cell r="E74" t="str">
            <v>UN</v>
          </cell>
          <cell r="F74">
            <v>4</v>
          </cell>
          <cell r="G74">
            <v>7.61</v>
          </cell>
          <cell r="H74">
            <v>3.76</v>
          </cell>
          <cell r="I74">
            <v>14.23</v>
          </cell>
          <cell r="J74">
            <v>56.92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7</v>
          </cell>
          <cell r="B76">
            <v>0</v>
          </cell>
          <cell r="C76">
            <v>0</v>
          </cell>
          <cell r="D76" t="str">
            <v>RUA 06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6157.08</v>
          </cell>
        </row>
        <row r="77">
          <cell r="A77" t="str">
            <v>7.1</v>
          </cell>
          <cell r="B77">
            <v>5</v>
          </cell>
          <cell r="C77" t="str">
            <v>COMPOSIÇÃO 03</v>
          </cell>
          <cell r="D77" t="str">
            <v>RETIRADA DE EQUIPAMENTOS DE ILUMINAÇÃO PÚBLICA (LUMINÁRIA, REATOR, LÂMPADA E FIAÇÃO) EM BRAÇOS DA REDE DE ILUMINAÇÃO PÚBLICA.</v>
          </cell>
          <cell r="E77" t="str">
            <v>UN</v>
          </cell>
          <cell r="F77">
            <v>4</v>
          </cell>
          <cell r="G77">
            <v>0</v>
          </cell>
          <cell r="H77">
            <v>9.41</v>
          </cell>
          <cell r="I77">
            <v>11.77</v>
          </cell>
          <cell r="J77">
            <v>47.08</v>
          </cell>
        </row>
        <row r="78">
          <cell r="A78" t="str">
            <v>7.2</v>
          </cell>
          <cell r="B78">
            <v>7</v>
          </cell>
          <cell r="C78" t="str">
            <v>COMPOSIÇÃO 04</v>
          </cell>
          <cell r="D78" t="str">
            <v>BRAÇO EM TUBO DE AÇO GALV. A QUENTE  D=48,00mm PROJ HOR=2,920mm E PROJ VERT=2,200mm, EM CHAPA 3,00mm CONFORME PROJETO NAS DIMENSÕES - (METALSINTER, CONIPOST, ARTIP OU SIMILAR) - FORNECIMENTO E INSTALAÇÃO.</v>
          </cell>
          <cell r="E78" t="str">
            <v>UN</v>
          </cell>
          <cell r="F78">
            <v>4</v>
          </cell>
          <cell r="G78">
            <v>240.82</v>
          </cell>
          <cell r="H78">
            <v>71.58</v>
          </cell>
          <cell r="I78">
            <v>391.06</v>
          </cell>
          <cell r="J78">
            <v>1564.24</v>
          </cell>
        </row>
        <row r="79">
          <cell r="A79" t="str">
            <v>7.3</v>
          </cell>
          <cell r="B79">
            <v>8</v>
          </cell>
          <cell r="C79" t="str">
            <v>COMPOSIÇÃO 05</v>
          </cell>
          <cell r="D7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79" t="str">
            <v>UN</v>
          </cell>
          <cell r="F79">
            <v>4</v>
          </cell>
          <cell r="G79">
            <v>771.45</v>
          </cell>
          <cell r="H79">
            <v>39.57</v>
          </cell>
          <cell r="I79">
            <v>1015.23</v>
          </cell>
          <cell r="J79">
            <v>4060.92</v>
          </cell>
        </row>
        <row r="80">
          <cell r="A80" t="str">
            <v>7.4</v>
          </cell>
          <cell r="B80">
            <v>11</v>
          </cell>
          <cell r="C80" t="str">
            <v>91926</v>
          </cell>
          <cell r="D80" t="str">
            <v>CABO DE COBRE FLEXÍVEL ISOLADO, 2,5 MM², ANTI-CHAMA 450/750 V, PARA CIRCUITOS TERMINAIS - FORNECIMENTO E INSTALAÇÃO. AF_12/2015</v>
          </cell>
          <cell r="E80" t="str">
            <v>M</v>
          </cell>
          <cell r="F80">
            <v>44</v>
          </cell>
          <cell r="G80">
            <v>1.32</v>
          </cell>
          <cell r="H80">
            <v>0.99</v>
          </cell>
          <cell r="I80">
            <v>2.89</v>
          </cell>
          <cell r="J80">
            <v>127.16000000000001</v>
          </cell>
        </row>
        <row r="81">
          <cell r="A81" t="str">
            <v>7.5</v>
          </cell>
          <cell r="B81">
            <v>12</v>
          </cell>
          <cell r="C81">
            <v>83399</v>
          </cell>
          <cell r="D81" t="str">
            <v>RELE FOTOELETRICO P/ COMANDO DE ILUMINACAO EXTERNA 220V/1000W - FORNECIMENTO E INSTALACAO</v>
          </cell>
          <cell r="E81" t="str">
            <v>UN</v>
          </cell>
          <cell r="F81">
            <v>4</v>
          </cell>
          <cell r="G81">
            <v>16.260000000000002</v>
          </cell>
          <cell r="H81">
            <v>11.84</v>
          </cell>
          <cell r="I81">
            <v>35.17</v>
          </cell>
          <cell r="J81">
            <v>140.68</v>
          </cell>
        </row>
        <row r="82">
          <cell r="A82" t="str">
            <v>7.6</v>
          </cell>
          <cell r="B82">
            <v>13</v>
          </cell>
          <cell r="C82" t="str">
            <v xml:space="preserve">COMPOSIÇÃO 07 </v>
          </cell>
          <cell r="D82" t="str">
            <v>CONECTOR DE DERIVAÇÃO PERFURANTE - PRINCIPAL 10-95MM² - DERIVAÇÃO 1,5-10MM² - FORNECIMENTO E INSTALAÇÃO</v>
          </cell>
          <cell r="E82" t="str">
            <v>UN.</v>
          </cell>
          <cell r="F82">
            <v>8</v>
          </cell>
          <cell r="G82">
            <v>5.81</v>
          </cell>
          <cell r="H82">
            <v>4.99</v>
          </cell>
          <cell r="I82">
            <v>13.51</v>
          </cell>
          <cell r="J82">
            <v>108.08</v>
          </cell>
        </row>
        <row r="83">
          <cell r="A83" t="str">
            <v>7.7</v>
          </cell>
          <cell r="B83">
            <v>17</v>
          </cell>
          <cell r="C83" t="str">
            <v>COMPOSIÇÃO 11</v>
          </cell>
          <cell r="D83" t="str">
            <v>PARAFUSO M16 EM ACO GALVANIZADO, COMPRIMENTO = 250 MM, DIAMETRO = 16 MM, ROSCA MAQUINA, CABECA QUADRADA - FORNECIMENTO E INSTALAÇÃO</v>
          </cell>
          <cell r="E83" t="str">
            <v>UN</v>
          </cell>
          <cell r="F83">
            <v>4</v>
          </cell>
          <cell r="G83">
            <v>6.63</v>
          </cell>
          <cell r="H83">
            <v>3.76</v>
          </cell>
          <cell r="I83">
            <v>13</v>
          </cell>
          <cell r="J83">
            <v>52</v>
          </cell>
        </row>
        <row r="84">
          <cell r="A84" t="str">
            <v>7.8</v>
          </cell>
          <cell r="B84">
            <v>18</v>
          </cell>
          <cell r="C84" t="str">
            <v>COMPOSIÇÃO 12</v>
          </cell>
          <cell r="D84" t="str">
            <v>PARAFUSO M16 EM ACO GALVANIZADO, COMPRIMENTO =300 MM, DIAMETRO = 16 MM, ROSCA MAQUINA, CABECA QUADRADA - FORNECIMENTO E INSTALAÇÃO</v>
          </cell>
          <cell r="E84" t="str">
            <v>UN</v>
          </cell>
          <cell r="F84">
            <v>4</v>
          </cell>
          <cell r="G84">
            <v>7.61</v>
          </cell>
          <cell r="H84">
            <v>3.76</v>
          </cell>
          <cell r="I84">
            <v>14.23</v>
          </cell>
          <cell r="J84">
            <v>56.92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8</v>
          </cell>
          <cell r="B86">
            <v>0</v>
          </cell>
          <cell r="C86">
            <v>0</v>
          </cell>
          <cell r="D86" t="str">
            <v>RUA 4A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13350.11</v>
          </cell>
        </row>
        <row r="87">
          <cell r="A87" t="str">
            <v>8.1</v>
          </cell>
          <cell r="B87">
            <v>5</v>
          </cell>
          <cell r="C87" t="str">
            <v>COMPOSIÇÃO 03</v>
          </cell>
          <cell r="D87" t="str">
            <v>RETIRADA DE EQUIPAMENTOS DE ILUMINAÇÃO PÚBLICA (LUMINÁRIA, REATOR, LÂMPADA E FIAÇÃO) EM BRAÇOS DA REDE DE ILUMINAÇÃO PÚBLICA.</v>
          </cell>
          <cell r="E87" t="str">
            <v>UN</v>
          </cell>
          <cell r="F87">
            <v>8</v>
          </cell>
          <cell r="G87">
            <v>0</v>
          </cell>
          <cell r="H87">
            <v>9.41</v>
          </cell>
          <cell r="I87">
            <v>11.77</v>
          </cell>
          <cell r="J87">
            <v>94.16</v>
          </cell>
        </row>
        <row r="88">
          <cell r="A88" t="str">
            <v>8.2</v>
          </cell>
          <cell r="B88">
            <v>7</v>
          </cell>
          <cell r="C88" t="str">
            <v>COMPOSIÇÃO 04</v>
          </cell>
          <cell r="D88" t="str">
            <v>BRAÇO EM TUBO DE AÇO GALV. A QUENTE  D=48,00mm PROJ HOR=2,920mm E PROJ VERT=2,200mm, EM CHAPA 3,00mm CONFORME PROJETO NAS DIMENSÕES - (METALSINTER, CONIPOST, ARTIP OU SIMILAR) - FORNECIMENTO E INSTALAÇÃO.</v>
          </cell>
          <cell r="E88" t="str">
            <v>UN</v>
          </cell>
          <cell r="F88">
            <v>8</v>
          </cell>
          <cell r="G88">
            <v>240.82</v>
          </cell>
          <cell r="H88">
            <v>71.58</v>
          </cell>
          <cell r="I88">
            <v>391.06</v>
          </cell>
          <cell r="J88">
            <v>3128.48</v>
          </cell>
        </row>
        <row r="89">
          <cell r="A89" t="str">
            <v>8.3</v>
          </cell>
          <cell r="B89">
            <v>8</v>
          </cell>
          <cell r="C89" t="str">
            <v>COMPOSIÇÃO 05</v>
          </cell>
          <cell r="D8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89" t="str">
            <v>UN</v>
          </cell>
          <cell r="F89">
            <v>9</v>
          </cell>
          <cell r="G89">
            <v>771.45</v>
          </cell>
          <cell r="H89">
            <v>39.57</v>
          </cell>
          <cell r="I89">
            <v>1015.23</v>
          </cell>
          <cell r="J89">
            <v>9137.07</v>
          </cell>
        </row>
        <row r="90">
          <cell r="A90" t="str">
            <v>8.4</v>
          </cell>
          <cell r="B90">
            <v>11</v>
          </cell>
          <cell r="C90" t="str">
            <v>91926</v>
          </cell>
          <cell r="D90" t="str">
            <v>CABO DE COBRE FLEXÍVEL ISOLADO, 2,5 MM², ANTI-CHAMA 450/750 V, PARA CIRCUITOS TERMINAIS - FORNECIMENTO E INSTALAÇÃO. AF_12/2015</v>
          </cell>
          <cell r="E90" t="str">
            <v>M</v>
          </cell>
          <cell r="F90">
            <v>83</v>
          </cell>
          <cell r="G90">
            <v>1.32</v>
          </cell>
          <cell r="H90">
            <v>0.99</v>
          </cell>
          <cell r="I90">
            <v>2.89</v>
          </cell>
          <cell r="J90">
            <v>239.87</v>
          </cell>
        </row>
        <row r="91">
          <cell r="A91" t="str">
            <v>8.5</v>
          </cell>
          <cell r="B91">
            <v>12</v>
          </cell>
          <cell r="C91">
            <v>83399</v>
          </cell>
          <cell r="D91" t="str">
            <v>RELE FOTOELETRICO P/ COMANDO DE ILUMINACAO EXTERNA 220V/1000W - FORNECIMENTO E INSTALACAO</v>
          </cell>
          <cell r="E91" t="str">
            <v>UN</v>
          </cell>
          <cell r="F91">
            <v>9</v>
          </cell>
          <cell r="G91">
            <v>16.260000000000002</v>
          </cell>
          <cell r="H91">
            <v>11.84</v>
          </cell>
          <cell r="I91">
            <v>35.17</v>
          </cell>
          <cell r="J91">
            <v>316.53000000000003</v>
          </cell>
        </row>
        <row r="92">
          <cell r="A92" t="str">
            <v>8.6</v>
          </cell>
          <cell r="B92">
            <v>13</v>
          </cell>
          <cell r="C92" t="str">
            <v xml:space="preserve">COMPOSIÇÃO 07 </v>
          </cell>
          <cell r="D92" t="str">
            <v>CONECTOR DE DERIVAÇÃO PERFURANTE - PRINCIPAL 10-95MM² - DERIVAÇÃO 1,5-10MM² - FORNECIMENTO E INSTALAÇÃO</v>
          </cell>
          <cell r="E92" t="str">
            <v>UN.</v>
          </cell>
          <cell r="F92">
            <v>16</v>
          </cell>
          <cell r="G92">
            <v>5.81</v>
          </cell>
          <cell r="H92">
            <v>4.99</v>
          </cell>
          <cell r="I92">
            <v>13.51</v>
          </cell>
          <cell r="J92">
            <v>216.16</v>
          </cell>
        </row>
        <row r="93">
          <cell r="A93" t="str">
            <v>8.7</v>
          </cell>
          <cell r="B93">
            <v>17</v>
          </cell>
          <cell r="C93" t="str">
            <v>COMPOSIÇÃO 11</v>
          </cell>
          <cell r="D93" t="str">
            <v>PARAFUSO M16 EM ACO GALVANIZADO, COMPRIMENTO = 250 MM, DIAMETRO = 16 MM, ROSCA MAQUINA, CABECA QUADRADA - FORNECIMENTO E INSTALAÇÃO</v>
          </cell>
          <cell r="E93" t="str">
            <v>UN</v>
          </cell>
          <cell r="F93">
            <v>8</v>
          </cell>
          <cell r="G93">
            <v>6.63</v>
          </cell>
          <cell r="H93">
            <v>3.76</v>
          </cell>
          <cell r="I93">
            <v>13</v>
          </cell>
          <cell r="J93">
            <v>104</v>
          </cell>
        </row>
        <row r="94">
          <cell r="A94" t="str">
            <v>8.8</v>
          </cell>
          <cell r="B94">
            <v>18</v>
          </cell>
          <cell r="C94" t="str">
            <v>COMPOSIÇÃO 12</v>
          </cell>
          <cell r="D94" t="str">
            <v>PARAFUSO M16 EM ACO GALVANIZADO, COMPRIMENTO =300 MM, DIAMETRO = 16 MM, ROSCA MAQUINA, CABECA QUADRADA - FORNECIMENTO E INSTALAÇÃO</v>
          </cell>
          <cell r="E94" t="str">
            <v>UN</v>
          </cell>
          <cell r="F94">
            <v>8</v>
          </cell>
          <cell r="G94">
            <v>7.61</v>
          </cell>
          <cell r="H94">
            <v>3.76</v>
          </cell>
          <cell r="I94">
            <v>14.23</v>
          </cell>
          <cell r="J94">
            <v>113.84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9</v>
          </cell>
          <cell r="B96">
            <v>0</v>
          </cell>
          <cell r="C96">
            <v>0</v>
          </cell>
          <cell r="D96" t="str">
            <v>AV. BRAZ FERREIRA DE QUEIROZ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13350.11</v>
          </cell>
        </row>
        <row r="97">
          <cell r="A97" t="str">
            <v>9.1</v>
          </cell>
          <cell r="B97">
            <v>5</v>
          </cell>
          <cell r="C97" t="str">
            <v>COMPOSIÇÃO 03</v>
          </cell>
          <cell r="D97" t="str">
            <v>RETIRADA DE EQUIPAMENTOS DE ILUMINAÇÃO PÚBLICA (LUMINÁRIA, REATOR, LÂMPADA E FIAÇÃO) EM BRAÇOS DA REDE DE ILUMINAÇÃO PÚBLICA.</v>
          </cell>
          <cell r="E97" t="str">
            <v>UN</v>
          </cell>
          <cell r="F97">
            <v>8</v>
          </cell>
          <cell r="G97">
            <v>0</v>
          </cell>
          <cell r="H97">
            <v>9.41</v>
          </cell>
          <cell r="I97">
            <v>11.77</v>
          </cell>
          <cell r="J97">
            <v>94.16</v>
          </cell>
        </row>
        <row r="98">
          <cell r="A98" t="str">
            <v>9.2</v>
          </cell>
          <cell r="B98">
            <v>7</v>
          </cell>
          <cell r="C98" t="str">
            <v>COMPOSIÇÃO 04</v>
          </cell>
          <cell r="D98" t="str">
            <v>BRAÇO EM TUBO DE AÇO GALV. A QUENTE  D=48,00mm PROJ HOR=2,920mm E PROJ VERT=2,200mm, EM CHAPA 3,00mm CONFORME PROJETO NAS DIMENSÕES - (METALSINTER, CONIPOST, ARTIP OU SIMILAR) - FORNECIMENTO E INSTALAÇÃO.</v>
          </cell>
          <cell r="E98" t="str">
            <v>UN</v>
          </cell>
          <cell r="F98">
            <v>8</v>
          </cell>
          <cell r="G98">
            <v>240.82</v>
          </cell>
          <cell r="H98">
            <v>71.58</v>
          </cell>
          <cell r="I98">
            <v>391.06</v>
          </cell>
          <cell r="J98">
            <v>3128.48</v>
          </cell>
        </row>
        <row r="99">
          <cell r="A99" t="str">
            <v>9.3</v>
          </cell>
          <cell r="B99">
            <v>8</v>
          </cell>
          <cell r="C99" t="str">
            <v>COMPOSIÇÃO 05</v>
          </cell>
          <cell r="D9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99" t="str">
            <v>UN</v>
          </cell>
          <cell r="F99">
            <v>9</v>
          </cell>
          <cell r="G99">
            <v>771.45</v>
          </cell>
          <cell r="H99">
            <v>39.57</v>
          </cell>
          <cell r="I99">
            <v>1015.23</v>
          </cell>
          <cell r="J99">
            <v>9137.07</v>
          </cell>
        </row>
        <row r="100">
          <cell r="A100" t="str">
            <v>9.4</v>
          </cell>
          <cell r="B100">
            <v>11</v>
          </cell>
          <cell r="C100" t="str">
            <v>91926</v>
          </cell>
          <cell r="D100" t="str">
            <v>CABO DE COBRE FLEXÍVEL ISOLADO, 2,5 MM², ANTI-CHAMA 450/750 V, PARA CIRCUITOS TERMINAIS - FORNECIMENTO E INSTALAÇÃO. AF_12/2015</v>
          </cell>
          <cell r="E100" t="str">
            <v>M</v>
          </cell>
          <cell r="F100">
            <v>83</v>
          </cell>
          <cell r="G100">
            <v>1.32</v>
          </cell>
          <cell r="H100">
            <v>0.99</v>
          </cell>
          <cell r="I100">
            <v>2.89</v>
          </cell>
          <cell r="J100">
            <v>239.87</v>
          </cell>
        </row>
        <row r="101">
          <cell r="A101" t="str">
            <v>9.5</v>
          </cell>
          <cell r="B101">
            <v>12</v>
          </cell>
          <cell r="C101">
            <v>83399</v>
          </cell>
          <cell r="D101" t="str">
            <v>RELE FOTOELETRICO P/ COMANDO DE ILUMINACAO EXTERNA 220V/1000W - FORNECIMENTO E INSTALACAO</v>
          </cell>
          <cell r="E101" t="str">
            <v>UN</v>
          </cell>
          <cell r="F101">
            <v>9</v>
          </cell>
          <cell r="G101">
            <v>16.260000000000002</v>
          </cell>
          <cell r="H101">
            <v>11.84</v>
          </cell>
          <cell r="I101">
            <v>35.17</v>
          </cell>
          <cell r="J101">
            <v>316.53000000000003</v>
          </cell>
        </row>
        <row r="102">
          <cell r="A102" t="str">
            <v>9.6</v>
          </cell>
          <cell r="B102">
            <v>13</v>
          </cell>
          <cell r="C102" t="str">
            <v xml:space="preserve">COMPOSIÇÃO 07 </v>
          </cell>
          <cell r="D102" t="str">
            <v>CONECTOR DE DERIVAÇÃO PERFURANTE - PRINCIPAL 10-95MM² - DERIVAÇÃO 1,5-10MM² - FORNECIMENTO E INSTALAÇÃO</v>
          </cell>
          <cell r="E102" t="str">
            <v>UN.</v>
          </cell>
          <cell r="F102">
            <v>16</v>
          </cell>
          <cell r="G102">
            <v>5.81</v>
          </cell>
          <cell r="H102">
            <v>4.99</v>
          </cell>
          <cell r="I102">
            <v>13.51</v>
          </cell>
          <cell r="J102">
            <v>216.16</v>
          </cell>
        </row>
        <row r="103">
          <cell r="A103" t="str">
            <v>9.7</v>
          </cell>
          <cell r="B103">
            <v>17</v>
          </cell>
          <cell r="C103" t="str">
            <v>COMPOSIÇÃO 11</v>
          </cell>
          <cell r="D103" t="str">
            <v>PARAFUSO M16 EM ACO GALVANIZADO, COMPRIMENTO = 250 MM, DIAMETRO = 16 MM, ROSCA MAQUINA, CABECA QUADRADA - FORNECIMENTO E INSTALAÇÃO</v>
          </cell>
          <cell r="E103" t="str">
            <v>UN</v>
          </cell>
          <cell r="F103">
            <v>8</v>
          </cell>
          <cell r="G103">
            <v>6.63</v>
          </cell>
          <cell r="H103">
            <v>3.76</v>
          </cell>
          <cell r="I103">
            <v>13</v>
          </cell>
          <cell r="J103">
            <v>104</v>
          </cell>
        </row>
        <row r="104">
          <cell r="A104" t="str">
            <v>9.8</v>
          </cell>
          <cell r="B104">
            <v>18</v>
          </cell>
          <cell r="C104" t="str">
            <v>COMPOSIÇÃO 12</v>
          </cell>
          <cell r="D104" t="str">
            <v>PARAFUSO M16 EM ACO GALVANIZADO, COMPRIMENTO =300 MM, DIAMETRO = 16 MM, ROSCA MAQUINA, CABECA QUADRADA - FORNECIMENTO E INSTALAÇÃO</v>
          </cell>
          <cell r="E104" t="str">
            <v>UN</v>
          </cell>
          <cell r="F104">
            <v>8</v>
          </cell>
          <cell r="G104">
            <v>7.61</v>
          </cell>
          <cell r="H104">
            <v>3.76</v>
          </cell>
          <cell r="I104">
            <v>14.23</v>
          </cell>
          <cell r="J104">
            <v>113.84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10</v>
          </cell>
          <cell r="B106">
            <v>0</v>
          </cell>
          <cell r="C106">
            <v>0</v>
          </cell>
          <cell r="D106" t="str">
            <v>RUA 01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16323.210000000003</v>
          </cell>
        </row>
        <row r="107">
          <cell r="A107" t="str">
            <v>10.1</v>
          </cell>
          <cell r="B107">
            <v>5</v>
          </cell>
          <cell r="C107" t="str">
            <v>COMPOSIÇÃO 03</v>
          </cell>
          <cell r="D107" t="str">
            <v>RETIRADA DE EQUIPAMENTOS DE ILUMINAÇÃO PÚBLICA (LUMINÁRIA, REATOR, LÂMPADA E FIAÇÃO) EM BRAÇOS DA REDE DE ILUMINAÇÃO PÚBLICA.</v>
          </cell>
          <cell r="E107" t="str">
            <v>UN</v>
          </cell>
          <cell r="F107">
            <v>5</v>
          </cell>
          <cell r="G107">
            <v>0</v>
          </cell>
          <cell r="H107">
            <v>9.41</v>
          </cell>
          <cell r="I107">
            <v>11.77</v>
          </cell>
          <cell r="J107">
            <v>58.849999999999994</v>
          </cell>
        </row>
        <row r="108">
          <cell r="A108" t="str">
            <v>10.2</v>
          </cell>
          <cell r="B108">
            <v>7</v>
          </cell>
          <cell r="C108" t="str">
            <v>COMPOSIÇÃO 04</v>
          </cell>
          <cell r="D108" t="str">
            <v>BRAÇO EM TUBO DE AÇO GALV. A QUENTE  D=48,00mm PROJ HOR=2,920mm E PROJ VERT=2,200mm, EM CHAPA 3,00mm CONFORME PROJETO NAS DIMENSÕES - (METALSINTER, CONIPOST, ARTIP OU SIMILAR) - FORNECIMENTO E INSTALAÇÃO.</v>
          </cell>
          <cell r="E108" t="str">
            <v>UN</v>
          </cell>
          <cell r="F108">
            <v>7</v>
          </cell>
          <cell r="G108">
            <v>240.82</v>
          </cell>
          <cell r="H108">
            <v>71.58</v>
          </cell>
          <cell r="I108">
            <v>391.06</v>
          </cell>
          <cell r="J108">
            <v>2737.42</v>
          </cell>
        </row>
        <row r="109">
          <cell r="A109" t="str">
            <v>10.3</v>
          </cell>
          <cell r="B109">
            <v>8</v>
          </cell>
          <cell r="C109" t="str">
            <v>COMPOSIÇÃO 05</v>
          </cell>
          <cell r="D10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109" t="str">
            <v>UN</v>
          </cell>
          <cell r="F109">
            <v>12</v>
          </cell>
          <cell r="G109">
            <v>771.45</v>
          </cell>
          <cell r="H109">
            <v>39.57</v>
          </cell>
          <cell r="I109">
            <v>1015.23</v>
          </cell>
          <cell r="J109">
            <v>12182.76</v>
          </cell>
        </row>
        <row r="110">
          <cell r="A110" t="str">
            <v>10.4</v>
          </cell>
          <cell r="B110">
            <v>11</v>
          </cell>
          <cell r="C110" t="str">
            <v>91926</v>
          </cell>
          <cell r="D110" t="str">
            <v>CABO DE COBRE FLEXÍVEL ISOLADO, 2,5 MM², ANTI-CHAMA 450/750 V, PARA CIRCUITOS TERMINAIS - FORNECIMENTO E INSTALAÇÃO. AF_12/2015</v>
          </cell>
          <cell r="E110" t="str">
            <v>M</v>
          </cell>
          <cell r="F110">
            <v>85</v>
          </cell>
          <cell r="G110">
            <v>1.32</v>
          </cell>
          <cell r="H110">
            <v>0.99</v>
          </cell>
          <cell r="I110">
            <v>2.89</v>
          </cell>
          <cell r="J110">
            <v>245.65</v>
          </cell>
        </row>
        <row r="111">
          <cell r="A111" t="str">
            <v>10.5</v>
          </cell>
          <cell r="B111">
            <v>12</v>
          </cell>
          <cell r="C111">
            <v>83399</v>
          </cell>
          <cell r="D111" t="str">
            <v>RELE FOTOELETRICO P/ COMANDO DE ILUMINACAO EXTERNA 220V/1000W - FORNECIMENTO E INSTALACAO</v>
          </cell>
          <cell r="E111" t="str">
            <v>UN</v>
          </cell>
          <cell r="F111">
            <v>12</v>
          </cell>
          <cell r="G111">
            <v>16.260000000000002</v>
          </cell>
          <cell r="H111">
            <v>11.84</v>
          </cell>
          <cell r="I111">
            <v>35.17</v>
          </cell>
          <cell r="J111">
            <v>422.04</v>
          </cell>
        </row>
        <row r="112">
          <cell r="A112" t="str">
            <v>10.6</v>
          </cell>
          <cell r="B112">
            <v>13</v>
          </cell>
          <cell r="C112" t="str">
            <v xml:space="preserve">COMPOSIÇÃO 07 </v>
          </cell>
          <cell r="D112" t="str">
            <v>CONECTOR DE DERIVAÇÃO PERFURANTE - PRINCIPAL 10-95MM² - DERIVAÇÃO 1,5-10MM² - FORNECIMENTO E INSTALAÇÃO</v>
          </cell>
          <cell r="E112" t="str">
            <v>UN.</v>
          </cell>
          <cell r="F112">
            <v>20</v>
          </cell>
          <cell r="G112">
            <v>5.81</v>
          </cell>
          <cell r="H112">
            <v>4.99</v>
          </cell>
          <cell r="I112">
            <v>13.51</v>
          </cell>
          <cell r="J112">
            <v>270.2</v>
          </cell>
        </row>
        <row r="113">
          <cell r="A113" t="str">
            <v>10.7</v>
          </cell>
          <cell r="B113">
            <v>14</v>
          </cell>
          <cell r="C113" t="str">
            <v>COMPOSIÇÃO 08</v>
          </cell>
          <cell r="D113" t="str">
            <v>CINTA AÇO GALVANIZADO 210MM - FORNECIMENTO E INSTALAÇÃO</v>
          </cell>
          <cell r="E113" t="str">
            <v>UN</v>
          </cell>
          <cell r="F113">
            <v>4</v>
          </cell>
          <cell r="G113">
            <v>19.09</v>
          </cell>
          <cell r="H113">
            <v>9.41</v>
          </cell>
          <cell r="I113">
            <v>35.67</v>
          </cell>
          <cell r="J113">
            <v>142.68</v>
          </cell>
        </row>
        <row r="114">
          <cell r="A114" t="str">
            <v>10.8</v>
          </cell>
          <cell r="B114">
            <v>15</v>
          </cell>
          <cell r="C114" t="str">
            <v>COMPOSIÇÃO 09</v>
          </cell>
          <cell r="D114" t="str">
            <v>CINTA AÇO GALVANIZADO 230MM - FORNECIMENTO E INSTALAÇÃO</v>
          </cell>
          <cell r="E114" t="str">
            <v>UN</v>
          </cell>
          <cell r="F114">
            <v>4</v>
          </cell>
          <cell r="G114">
            <v>15.33</v>
          </cell>
          <cell r="H114">
            <v>9.41</v>
          </cell>
          <cell r="I114">
            <v>30.96</v>
          </cell>
          <cell r="J114">
            <v>123.84</v>
          </cell>
        </row>
        <row r="115">
          <cell r="A115" t="str">
            <v>10.9</v>
          </cell>
          <cell r="B115">
            <v>16</v>
          </cell>
          <cell r="C115" t="str">
            <v>COMPOSIÇÃO 10</v>
          </cell>
          <cell r="D115" t="str">
            <v>PARAFUSO FRANCES M16 EM ACO GALVANIZADO, COMPRIMENTO = 70 MM, DIAMETRO = 16MM, CABECA ABAULADA - FORNECIMENTO E INSTALAÇÃO</v>
          </cell>
          <cell r="E115" t="str">
            <v>UN</v>
          </cell>
          <cell r="F115">
            <v>8</v>
          </cell>
          <cell r="G115">
            <v>2.98</v>
          </cell>
          <cell r="H115">
            <v>2.82</v>
          </cell>
          <cell r="I115">
            <v>7.26</v>
          </cell>
          <cell r="J115">
            <v>58.08</v>
          </cell>
        </row>
        <row r="116">
          <cell r="A116" t="str">
            <v>10.10</v>
          </cell>
          <cell r="B116">
            <v>17</v>
          </cell>
          <cell r="C116" t="str">
            <v>COMPOSIÇÃO 11</v>
          </cell>
          <cell r="D116" t="str">
            <v>PARAFUSO M16 EM ACO GALVANIZADO, COMPRIMENTO = 250 MM, DIAMETRO = 16 MM, ROSCA MAQUINA, CABECA QUADRADA - FORNECIMENTO E INSTALAÇÃO</v>
          </cell>
          <cell r="E116" t="str">
            <v>UN</v>
          </cell>
          <cell r="F116">
            <v>3</v>
          </cell>
          <cell r="G116">
            <v>6.63</v>
          </cell>
          <cell r="H116">
            <v>3.76</v>
          </cell>
          <cell r="I116">
            <v>13</v>
          </cell>
          <cell r="J116">
            <v>39</v>
          </cell>
        </row>
        <row r="117">
          <cell r="A117" t="str">
            <v>10.11</v>
          </cell>
          <cell r="B117">
            <v>18</v>
          </cell>
          <cell r="C117" t="str">
            <v>COMPOSIÇÃO 12</v>
          </cell>
          <cell r="D117" t="str">
            <v>PARAFUSO M16 EM ACO GALVANIZADO, COMPRIMENTO =300 MM, DIAMETRO = 16 MM, ROSCA MAQUINA, CABECA QUADRADA - FORNECIMENTO E INSTALAÇÃO</v>
          </cell>
          <cell r="E117" t="str">
            <v>UN</v>
          </cell>
          <cell r="F117">
            <v>3</v>
          </cell>
          <cell r="G117">
            <v>7.61</v>
          </cell>
          <cell r="H117">
            <v>3.76</v>
          </cell>
          <cell r="I117">
            <v>14.23</v>
          </cell>
          <cell r="J117">
            <v>42.69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11</v>
          </cell>
          <cell r="B119">
            <v>0</v>
          </cell>
          <cell r="C119">
            <v>0</v>
          </cell>
          <cell r="D119" t="str">
            <v>RUA JOSINA PEREIRA DA SILVA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19588.110000000004</v>
          </cell>
        </row>
        <row r="120">
          <cell r="A120" t="str">
            <v>11.1</v>
          </cell>
          <cell r="B120">
            <v>5</v>
          </cell>
          <cell r="C120" t="str">
            <v>COMPOSIÇÃO 03</v>
          </cell>
          <cell r="D120" t="str">
            <v>RETIRADA DE EQUIPAMENTOS DE ILUMINAÇÃO PÚBLICA (LUMINÁRIA, REATOR, LÂMPADA E FIAÇÃO) EM BRAÇOS DA REDE DE ILUMINAÇÃO PÚBLICA.</v>
          </cell>
          <cell r="E120" t="str">
            <v>UN</v>
          </cell>
          <cell r="F120">
            <v>5</v>
          </cell>
          <cell r="G120">
            <v>0</v>
          </cell>
          <cell r="H120">
            <v>9.41</v>
          </cell>
          <cell r="I120">
            <v>11.77</v>
          </cell>
          <cell r="J120">
            <v>58.849999999999994</v>
          </cell>
        </row>
        <row r="121">
          <cell r="A121" t="str">
            <v>11.2</v>
          </cell>
          <cell r="B121">
            <v>7</v>
          </cell>
          <cell r="C121" t="str">
            <v>COMPOSIÇÃO 04</v>
          </cell>
          <cell r="D121" t="str">
            <v>BRAÇO EM TUBO DE AÇO GALV. A QUENTE  D=48,00mm PROJ HOR=2,920mm E PROJ VERT=2,200mm, EM CHAPA 3,00mm CONFORME PROJETO NAS DIMENSÕES - (METALSINTER, CONIPOST, ARTIP OU SIMILAR) - FORNECIMENTO E INSTALAÇÃO.</v>
          </cell>
          <cell r="E121" t="str">
            <v>UN</v>
          </cell>
          <cell r="F121">
            <v>9</v>
          </cell>
          <cell r="G121">
            <v>240.82</v>
          </cell>
          <cell r="H121">
            <v>71.58</v>
          </cell>
          <cell r="I121">
            <v>391.06</v>
          </cell>
          <cell r="J121">
            <v>3519.54</v>
          </cell>
        </row>
        <row r="122">
          <cell r="A122" t="str">
            <v>11.3</v>
          </cell>
          <cell r="B122">
            <v>8</v>
          </cell>
          <cell r="C122" t="str">
            <v>COMPOSIÇÃO 05</v>
          </cell>
          <cell r="D122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122" t="str">
            <v>UN</v>
          </cell>
          <cell r="F122">
            <v>14</v>
          </cell>
          <cell r="G122">
            <v>771.45</v>
          </cell>
          <cell r="H122">
            <v>39.57</v>
          </cell>
          <cell r="I122">
            <v>1015.23</v>
          </cell>
          <cell r="J122">
            <v>14213.220000000001</v>
          </cell>
        </row>
        <row r="123">
          <cell r="A123" t="str">
            <v>11.4</v>
          </cell>
          <cell r="B123">
            <v>11</v>
          </cell>
          <cell r="C123" t="str">
            <v>91926</v>
          </cell>
          <cell r="D123" t="str">
            <v>CABO DE COBRE FLEXÍVEL ISOLADO, 2,5 MM², ANTI-CHAMA 450/750 V, PARA CIRCUITOS TERMINAIS - FORNECIMENTO E INSTALAÇÃO. AF_12/2015</v>
          </cell>
          <cell r="E123" t="str">
            <v>M</v>
          </cell>
          <cell r="F123">
            <v>105</v>
          </cell>
          <cell r="G123">
            <v>1.32</v>
          </cell>
          <cell r="H123">
            <v>0.99</v>
          </cell>
          <cell r="I123">
            <v>2.89</v>
          </cell>
          <cell r="J123">
            <v>303.45</v>
          </cell>
        </row>
        <row r="124">
          <cell r="A124" t="str">
            <v>11.5</v>
          </cell>
          <cell r="B124">
            <v>12</v>
          </cell>
          <cell r="C124">
            <v>83399</v>
          </cell>
          <cell r="D124" t="str">
            <v>RELE FOTOELETRICO P/ COMANDO DE ILUMINACAO EXTERNA 220V/1000W - FORNECIMENTO E INSTALACAO</v>
          </cell>
          <cell r="E124" t="str">
            <v>UN</v>
          </cell>
          <cell r="F124">
            <v>14</v>
          </cell>
          <cell r="G124">
            <v>16.260000000000002</v>
          </cell>
          <cell r="H124">
            <v>11.84</v>
          </cell>
          <cell r="I124">
            <v>35.17</v>
          </cell>
          <cell r="J124">
            <v>492.38</v>
          </cell>
        </row>
        <row r="125">
          <cell r="A125" t="str">
            <v>11.6</v>
          </cell>
          <cell r="B125">
            <v>13</v>
          </cell>
          <cell r="C125" t="str">
            <v xml:space="preserve">COMPOSIÇÃO 07 </v>
          </cell>
          <cell r="D125" t="str">
            <v>CONECTOR DE DERIVAÇÃO PERFURANTE - PRINCIPAL 10-95MM² - DERIVAÇÃO 1,5-10MM² - FORNECIMENTO E INSTALAÇÃO</v>
          </cell>
          <cell r="E125" t="str">
            <v>UN.</v>
          </cell>
          <cell r="F125">
            <v>24</v>
          </cell>
          <cell r="G125">
            <v>5.81</v>
          </cell>
          <cell r="H125">
            <v>4.99</v>
          </cell>
          <cell r="I125">
            <v>13.51</v>
          </cell>
          <cell r="J125">
            <v>324.24</v>
          </cell>
        </row>
        <row r="126">
          <cell r="A126" t="str">
            <v>11.7</v>
          </cell>
          <cell r="B126">
            <v>14</v>
          </cell>
          <cell r="C126" t="str">
            <v>COMPOSIÇÃO 08</v>
          </cell>
          <cell r="D126" t="str">
            <v>CINTA AÇO GALVANIZADO 210MM - FORNECIMENTO E INSTALAÇÃO</v>
          </cell>
          <cell r="E126" t="str">
            <v>UN</v>
          </cell>
          <cell r="F126">
            <v>8</v>
          </cell>
          <cell r="G126">
            <v>19.09</v>
          </cell>
          <cell r="H126">
            <v>9.41</v>
          </cell>
          <cell r="I126">
            <v>35.67</v>
          </cell>
          <cell r="J126">
            <v>285.36</v>
          </cell>
        </row>
        <row r="127">
          <cell r="A127" t="str">
            <v>11.8</v>
          </cell>
          <cell r="B127">
            <v>15</v>
          </cell>
          <cell r="C127" t="str">
            <v>COMPOSIÇÃO 09</v>
          </cell>
          <cell r="D127" t="str">
            <v>CINTA AÇO GALVANIZADO 230MM - FORNECIMENTO E INSTALAÇÃO</v>
          </cell>
          <cell r="E127" t="str">
            <v>UN</v>
          </cell>
          <cell r="F127">
            <v>8</v>
          </cell>
          <cell r="G127">
            <v>15.33</v>
          </cell>
          <cell r="H127">
            <v>9.41</v>
          </cell>
          <cell r="I127">
            <v>30.96</v>
          </cell>
          <cell r="J127">
            <v>247.68</v>
          </cell>
        </row>
        <row r="128">
          <cell r="A128" t="str">
            <v>11.9</v>
          </cell>
          <cell r="B128">
            <v>16</v>
          </cell>
          <cell r="C128" t="str">
            <v>COMPOSIÇÃO 10</v>
          </cell>
          <cell r="D128" t="str">
            <v>PARAFUSO FRANCES M16 EM ACO GALVANIZADO, COMPRIMENTO = 70 MM, DIAMETRO = 16MM, CABECA ABAULADA - FORNECIMENTO E INSTALAÇÃO</v>
          </cell>
          <cell r="E128" t="str">
            <v>UN</v>
          </cell>
          <cell r="F128">
            <v>16</v>
          </cell>
          <cell r="G128">
            <v>2.98</v>
          </cell>
          <cell r="H128">
            <v>2.82</v>
          </cell>
          <cell r="I128">
            <v>7.26</v>
          </cell>
          <cell r="J128">
            <v>116.16</v>
          </cell>
        </row>
        <row r="129">
          <cell r="A129" t="str">
            <v>11.10</v>
          </cell>
          <cell r="B129">
            <v>17</v>
          </cell>
          <cell r="C129" t="str">
            <v>COMPOSIÇÃO 11</v>
          </cell>
          <cell r="D129" t="str">
            <v>PARAFUSO M16 EM ACO GALVANIZADO, COMPRIMENTO = 250 MM, DIAMETRO = 16 MM, ROSCA MAQUINA, CABECA QUADRADA - FORNECIMENTO E INSTALAÇÃO</v>
          </cell>
          <cell r="E129" t="str">
            <v>UN</v>
          </cell>
          <cell r="F129">
            <v>1</v>
          </cell>
          <cell r="G129">
            <v>6.63</v>
          </cell>
          <cell r="H129">
            <v>3.76</v>
          </cell>
          <cell r="I129">
            <v>13</v>
          </cell>
          <cell r="J129">
            <v>13</v>
          </cell>
        </row>
        <row r="130">
          <cell r="A130" t="str">
            <v>11.11</v>
          </cell>
          <cell r="B130">
            <v>18</v>
          </cell>
          <cell r="C130" t="str">
            <v>COMPOSIÇÃO 12</v>
          </cell>
          <cell r="D130" t="str">
            <v>PARAFUSO M16 EM ACO GALVANIZADO, COMPRIMENTO =300 MM, DIAMETRO = 16 MM, ROSCA MAQUINA, CABECA QUADRADA - FORNECIMENTO E INSTALAÇÃO</v>
          </cell>
          <cell r="E130" t="str">
            <v>UN</v>
          </cell>
          <cell r="F130">
            <v>1</v>
          </cell>
          <cell r="G130">
            <v>7.61</v>
          </cell>
          <cell r="H130">
            <v>3.76</v>
          </cell>
          <cell r="I130">
            <v>14.23</v>
          </cell>
          <cell r="J130">
            <v>14.23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12</v>
          </cell>
          <cell r="B132">
            <v>0</v>
          </cell>
          <cell r="C132">
            <v>0</v>
          </cell>
          <cell r="D132" t="str">
            <v>RUA OSVALDO MUNHOZ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4337.4000000000005</v>
          </cell>
        </row>
        <row r="133">
          <cell r="A133" t="str">
            <v>12.1</v>
          </cell>
          <cell r="B133">
            <v>5</v>
          </cell>
          <cell r="C133" t="str">
            <v>COMPOSIÇÃO 03</v>
          </cell>
          <cell r="D133" t="str">
            <v>RETIRADA DE EQUIPAMENTOS DE ILUMINAÇÃO PÚBLICA (LUMINÁRIA, REATOR, LÂMPADA E FIAÇÃO) EM BRAÇOS DA REDE DE ILUMINAÇÃO PÚBLICA.</v>
          </cell>
          <cell r="E133" t="str">
            <v>UN</v>
          </cell>
          <cell r="F133">
            <v>4</v>
          </cell>
          <cell r="G133">
            <v>0</v>
          </cell>
          <cell r="H133">
            <v>9.41</v>
          </cell>
          <cell r="I133">
            <v>11.77</v>
          </cell>
          <cell r="J133">
            <v>47.08</v>
          </cell>
        </row>
        <row r="134">
          <cell r="A134" t="str">
            <v>12.2</v>
          </cell>
          <cell r="B134">
            <v>8</v>
          </cell>
          <cell r="C134" t="str">
            <v>COMPOSIÇÃO 05</v>
          </cell>
          <cell r="D134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134" t="str">
            <v>UN</v>
          </cell>
          <cell r="F134">
            <v>4</v>
          </cell>
          <cell r="G134">
            <v>771.45</v>
          </cell>
          <cell r="H134">
            <v>39.57</v>
          </cell>
          <cell r="I134">
            <v>1015.23</v>
          </cell>
          <cell r="J134">
            <v>4060.92</v>
          </cell>
        </row>
        <row r="135">
          <cell r="A135" t="str">
            <v>12.3</v>
          </cell>
          <cell r="B135">
            <v>11</v>
          </cell>
          <cell r="C135" t="str">
            <v>91926</v>
          </cell>
          <cell r="D135" t="str">
            <v>CABO DE COBRE FLEXÍVEL ISOLADO, 2,5 MM², ANTI-CHAMA 450/750 V, PARA CIRCUITOS TERMINAIS - FORNECIMENTO E INSTALAÇÃO. AF_12/2015</v>
          </cell>
          <cell r="E135" t="str">
            <v>M</v>
          </cell>
          <cell r="F135">
            <v>12</v>
          </cell>
          <cell r="G135">
            <v>1.32</v>
          </cell>
          <cell r="H135">
            <v>0.99</v>
          </cell>
          <cell r="I135">
            <v>2.89</v>
          </cell>
          <cell r="J135">
            <v>34.68</v>
          </cell>
        </row>
        <row r="136">
          <cell r="A136" t="str">
            <v>12.4</v>
          </cell>
          <cell r="B136">
            <v>12</v>
          </cell>
          <cell r="C136">
            <v>83399</v>
          </cell>
          <cell r="D136" t="str">
            <v>RELE FOTOELETRICO P/ COMANDO DE ILUMINACAO EXTERNA 220V/1000W - FORNECIMENTO E INSTALACAO</v>
          </cell>
          <cell r="E136" t="str">
            <v>UN</v>
          </cell>
          <cell r="F136">
            <v>4</v>
          </cell>
          <cell r="G136">
            <v>16.260000000000002</v>
          </cell>
          <cell r="H136">
            <v>11.84</v>
          </cell>
          <cell r="I136">
            <v>35.17</v>
          </cell>
          <cell r="J136">
            <v>140.68</v>
          </cell>
        </row>
        <row r="137">
          <cell r="A137" t="str">
            <v>12.5</v>
          </cell>
          <cell r="B137">
            <v>13</v>
          </cell>
          <cell r="C137" t="str">
            <v xml:space="preserve">COMPOSIÇÃO 07 </v>
          </cell>
          <cell r="D137" t="str">
            <v>CONECTOR DE DERIVAÇÃO PERFURANTE - PRINCIPAL 10-95MM² - DERIVAÇÃO 1,5-10MM² - FORNECIMENTO E INSTALAÇÃO</v>
          </cell>
          <cell r="E137" t="str">
            <v>UN.</v>
          </cell>
          <cell r="F137">
            <v>4</v>
          </cell>
          <cell r="G137">
            <v>5.81</v>
          </cell>
          <cell r="H137">
            <v>4.99</v>
          </cell>
          <cell r="I137">
            <v>13.51</v>
          </cell>
          <cell r="J137">
            <v>54.04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13</v>
          </cell>
          <cell r="B139">
            <v>0</v>
          </cell>
          <cell r="C139">
            <v>0</v>
          </cell>
          <cell r="D139" t="str">
            <v>RUA RAIMUNDO HOZANO DO NASCIMENTO + PROLIONGAMENTO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11351.19</v>
          </cell>
        </row>
        <row r="140">
          <cell r="A140" t="str">
            <v>13.1</v>
          </cell>
          <cell r="B140">
            <v>5</v>
          </cell>
          <cell r="C140" t="str">
            <v>COMPOSIÇÃO 03</v>
          </cell>
          <cell r="D140" t="str">
            <v>RETIRADA DE EQUIPAMENTOS DE ILUMINAÇÃO PÚBLICA (LUMINÁRIA, REATOR, LÂMPADA E FIAÇÃO) EM BRAÇOS DA REDE DE ILUMINAÇÃO PÚBLICA.</v>
          </cell>
          <cell r="E140" t="str">
            <v>UN</v>
          </cell>
          <cell r="F140">
            <v>9</v>
          </cell>
          <cell r="G140">
            <v>0</v>
          </cell>
          <cell r="H140">
            <v>9.41</v>
          </cell>
          <cell r="I140">
            <v>11.77</v>
          </cell>
          <cell r="J140">
            <v>105.92999999999999</v>
          </cell>
        </row>
        <row r="141">
          <cell r="A141" t="str">
            <v>13.2</v>
          </cell>
          <cell r="B141">
            <v>7</v>
          </cell>
          <cell r="C141" t="str">
            <v>COMPOSIÇÃO 04</v>
          </cell>
          <cell r="D141" t="str">
            <v>BRAÇO EM TUBO DE AÇO GALV. A QUENTE  D=48,00mm PROJ HOR=2,920mm E PROJ VERT=2,200mm, EM CHAPA 3,00mm CONFORME PROJETO NAS DIMENSÕES - (METALSINTER, CONIPOST, ARTIP OU SIMILAR) - FORNECIMENTO E INSTALAÇÃO.</v>
          </cell>
          <cell r="E141" t="str">
            <v>UN</v>
          </cell>
          <cell r="F141">
            <v>1</v>
          </cell>
          <cell r="G141">
            <v>240.82</v>
          </cell>
          <cell r="H141">
            <v>71.58</v>
          </cell>
          <cell r="I141">
            <v>391.06</v>
          </cell>
          <cell r="J141">
            <v>391.06</v>
          </cell>
        </row>
        <row r="142">
          <cell r="A142" t="str">
            <v>13.3</v>
          </cell>
          <cell r="B142">
            <v>8</v>
          </cell>
          <cell r="C142" t="str">
            <v>COMPOSIÇÃO 05</v>
          </cell>
          <cell r="D142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142" t="str">
            <v>UN</v>
          </cell>
          <cell r="F142">
            <v>10</v>
          </cell>
          <cell r="G142">
            <v>771.45</v>
          </cell>
          <cell r="H142">
            <v>39.57</v>
          </cell>
          <cell r="I142">
            <v>1015.23</v>
          </cell>
          <cell r="J142">
            <v>10152.299999999999</v>
          </cell>
        </row>
        <row r="143">
          <cell r="A143" t="str">
            <v>13.4</v>
          </cell>
          <cell r="B143">
            <v>11</v>
          </cell>
          <cell r="C143" t="str">
            <v>91926</v>
          </cell>
          <cell r="D143" t="str">
            <v>CABO DE COBRE FLEXÍVEL ISOLADO, 2,5 MM², ANTI-CHAMA 450/750 V, PARA CIRCUITOS TERMINAIS - FORNECIMENTO E INSTALAÇÃO. AF_12/2015</v>
          </cell>
          <cell r="E143" t="str">
            <v>M</v>
          </cell>
          <cell r="F143">
            <v>37</v>
          </cell>
          <cell r="G143">
            <v>1.32</v>
          </cell>
          <cell r="H143">
            <v>0.99</v>
          </cell>
          <cell r="I143">
            <v>2.89</v>
          </cell>
          <cell r="J143">
            <v>106.93</v>
          </cell>
        </row>
        <row r="144">
          <cell r="A144" t="str">
            <v>13.5</v>
          </cell>
          <cell r="B144">
            <v>12</v>
          </cell>
          <cell r="C144">
            <v>83399</v>
          </cell>
          <cell r="D144" t="str">
            <v>RELE FOTOELETRICO P/ COMANDO DE ILUMINACAO EXTERNA 220V/1000W - FORNECIMENTO E INSTALACAO</v>
          </cell>
          <cell r="E144" t="str">
            <v>UN</v>
          </cell>
          <cell r="F144">
            <v>10</v>
          </cell>
          <cell r="G144">
            <v>16.260000000000002</v>
          </cell>
          <cell r="H144">
            <v>11.84</v>
          </cell>
          <cell r="I144">
            <v>35.17</v>
          </cell>
          <cell r="J144">
            <v>351.70000000000005</v>
          </cell>
        </row>
        <row r="145">
          <cell r="A145" t="str">
            <v>13.6</v>
          </cell>
          <cell r="B145">
            <v>13</v>
          </cell>
          <cell r="C145" t="str">
            <v xml:space="preserve">COMPOSIÇÃO 07 </v>
          </cell>
          <cell r="D145" t="str">
            <v>CONECTOR DE DERIVAÇÃO PERFURANTE - PRINCIPAL 10-95MM² - DERIVAÇÃO 1,5-10MM² - FORNECIMENTO E INSTALAÇÃO</v>
          </cell>
          <cell r="E145" t="str">
            <v>UN.</v>
          </cell>
          <cell r="F145">
            <v>12</v>
          </cell>
          <cell r="G145">
            <v>5.81</v>
          </cell>
          <cell r="H145">
            <v>4.99</v>
          </cell>
          <cell r="I145">
            <v>13.51</v>
          </cell>
          <cell r="J145">
            <v>162.12</v>
          </cell>
        </row>
        <row r="146">
          <cell r="A146" t="str">
            <v>13.7</v>
          </cell>
          <cell r="B146">
            <v>14</v>
          </cell>
          <cell r="C146" t="str">
            <v>COMPOSIÇÃO 08</v>
          </cell>
          <cell r="D146" t="str">
            <v>CINTA AÇO GALVANIZADO 210MM - FORNECIMENTO E INSTALAÇÃO</v>
          </cell>
          <cell r="E146" t="str">
            <v>UN</v>
          </cell>
          <cell r="F146">
            <v>1</v>
          </cell>
          <cell r="G146">
            <v>19.09</v>
          </cell>
          <cell r="H146">
            <v>9.41</v>
          </cell>
          <cell r="I146">
            <v>35.67</v>
          </cell>
          <cell r="J146">
            <v>35.67</v>
          </cell>
        </row>
        <row r="147">
          <cell r="A147" t="str">
            <v>13.8</v>
          </cell>
          <cell r="B147">
            <v>15</v>
          </cell>
          <cell r="C147" t="str">
            <v>COMPOSIÇÃO 09</v>
          </cell>
          <cell r="D147" t="str">
            <v>CINTA AÇO GALVANIZADO 230MM - FORNECIMENTO E INSTALAÇÃO</v>
          </cell>
          <cell r="E147" t="str">
            <v>UN</v>
          </cell>
          <cell r="F147">
            <v>1</v>
          </cell>
          <cell r="G147">
            <v>15.33</v>
          </cell>
          <cell r="H147">
            <v>9.41</v>
          </cell>
          <cell r="I147">
            <v>30.96</v>
          </cell>
          <cell r="J147">
            <v>30.96</v>
          </cell>
        </row>
        <row r="148">
          <cell r="A148" t="str">
            <v>13.9</v>
          </cell>
          <cell r="B148">
            <v>16</v>
          </cell>
          <cell r="C148" t="str">
            <v>COMPOSIÇÃO 10</v>
          </cell>
          <cell r="D148" t="str">
            <v>PARAFUSO FRANCES M16 EM ACO GALVANIZADO, COMPRIMENTO = 70 MM, DIAMETRO = 16MM, CABECA ABAULADA - FORNECIMENTO E INSTALAÇÃO</v>
          </cell>
          <cell r="E148" t="str">
            <v>UN</v>
          </cell>
          <cell r="F148">
            <v>2</v>
          </cell>
          <cell r="G148">
            <v>2.98</v>
          </cell>
          <cell r="H148">
            <v>2.82</v>
          </cell>
          <cell r="I148">
            <v>7.26</v>
          </cell>
          <cell r="J148">
            <v>14.52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14</v>
          </cell>
          <cell r="B150">
            <v>0</v>
          </cell>
          <cell r="C150">
            <v>0</v>
          </cell>
          <cell r="D150" t="str">
            <v>RUA AA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5435.2600000000011</v>
          </cell>
        </row>
        <row r="151">
          <cell r="A151" t="str">
            <v>14.1</v>
          </cell>
          <cell r="B151">
            <v>5</v>
          </cell>
          <cell r="C151" t="str">
            <v>COMPOSIÇÃO 03</v>
          </cell>
          <cell r="D151" t="str">
            <v>RETIRADA DE EQUIPAMENTOS DE ILUMINAÇÃO PÚBLICA (LUMINÁRIA, REATOR, LÂMPADA E FIAÇÃO) EM BRAÇOS DA REDE DE ILUMINAÇÃO PÚBLICA.</v>
          </cell>
          <cell r="E151" t="str">
            <v>UN</v>
          </cell>
          <cell r="F151">
            <v>5</v>
          </cell>
          <cell r="G151">
            <v>0</v>
          </cell>
          <cell r="H151">
            <v>9.41</v>
          </cell>
          <cell r="I151">
            <v>11.77</v>
          </cell>
          <cell r="J151">
            <v>58.849999999999994</v>
          </cell>
        </row>
        <row r="152">
          <cell r="A152" t="str">
            <v>14.2</v>
          </cell>
          <cell r="B152">
            <v>8</v>
          </cell>
          <cell r="C152" t="str">
            <v>COMPOSIÇÃO 05</v>
          </cell>
          <cell r="D152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152" t="str">
            <v>UN</v>
          </cell>
          <cell r="F152">
            <v>5</v>
          </cell>
          <cell r="G152">
            <v>771.45</v>
          </cell>
          <cell r="H152">
            <v>39.57</v>
          </cell>
          <cell r="I152">
            <v>1015.23</v>
          </cell>
          <cell r="J152">
            <v>5076.1499999999996</v>
          </cell>
        </row>
        <row r="153">
          <cell r="A153" t="str">
            <v>14.3</v>
          </cell>
          <cell r="B153">
            <v>11</v>
          </cell>
          <cell r="C153" t="str">
            <v>91926</v>
          </cell>
          <cell r="D153" t="str">
            <v>CABO DE COBRE FLEXÍVEL ISOLADO, 2,5 MM², ANTI-CHAMA 450/750 V, PARA CIRCUITOS TERMINAIS - FORNECIMENTO E INSTALAÇÃO. AF_12/2015</v>
          </cell>
          <cell r="E153" t="str">
            <v>M</v>
          </cell>
          <cell r="F153">
            <v>15</v>
          </cell>
          <cell r="G153">
            <v>1.32</v>
          </cell>
          <cell r="H153">
            <v>0.99</v>
          </cell>
          <cell r="I153">
            <v>2.89</v>
          </cell>
          <cell r="J153">
            <v>43.35</v>
          </cell>
        </row>
        <row r="154">
          <cell r="A154" t="str">
            <v>14.4</v>
          </cell>
          <cell r="B154">
            <v>12</v>
          </cell>
          <cell r="C154">
            <v>83399</v>
          </cell>
          <cell r="D154" t="str">
            <v>RELE FOTOELETRICO P/ COMANDO DE ILUMINACAO EXTERNA 220V/1000W - FORNECIMENTO E INSTALACAO</v>
          </cell>
          <cell r="E154" t="str">
            <v>UN</v>
          </cell>
          <cell r="F154">
            <v>5</v>
          </cell>
          <cell r="G154">
            <v>16.260000000000002</v>
          </cell>
          <cell r="H154">
            <v>11.84</v>
          </cell>
          <cell r="I154">
            <v>35.17</v>
          </cell>
          <cell r="J154">
            <v>175.85000000000002</v>
          </cell>
        </row>
        <row r="155">
          <cell r="A155" t="str">
            <v>14.5</v>
          </cell>
          <cell r="B155">
            <v>13</v>
          </cell>
          <cell r="C155" t="str">
            <v xml:space="preserve">COMPOSIÇÃO 07 </v>
          </cell>
          <cell r="D155" t="str">
            <v>CONECTOR DE DERIVAÇÃO PERFURANTE - PRINCIPAL 10-95MM² - DERIVAÇÃO 1,5-10MM² - FORNECIMENTO E INSTALAÇÃO</v>
          </cell>
          <cell r="E155" t="str">
            <v>UN.</v>
          </cell>
          <cell r="F155">
            <v>6</v>
          </cell>
          <cell r="G155">
            <v>5.81</v>
          </cell>
          <cell r="H155">
            <v>4.99</v>
          </cell>
          <cell r="I155">
            <v>13.51</v>
          </cell>
          <cell r="J155">
            <v>81.06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15</v>
          </cell>
          <cell r="B157">
            <v>0</v>
          </cell>
          <cell r="C157">
            <v>0</v>
          </cell>
          <cell r="D157" t="str">
            <v>RUA BB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6098.4400000000005</v>
          </cell>
        </row>
        <row r="158">
          <cell r="A158" t="str">
            <v>15.1</v>
          </cell>
          <cell r="B158">
            <v>7</v>
          </cell>
          <cell r="C158" t="str">
            <v>COMPOSIÇÃO 04</v>
          </cell>
          <cell r="D158" t="str">
            <v>BRAÇO EM TUBO DE AÇO GALV. A QUENTE  D=48,00mm PROJ HOR=2,920mm E PROJ VERT=2,200mm, EM CHAPA 3,00mm CONFORME PROJETO NAS DIMENSÕES - (METALSINTER, CONIPOST, ARTIP OU SIMILAR) - FORNECIMENTO E INSTALAÇÃO.</v>
          </cell>
          <cell r="E158" t="str">
            <v>UN</v>
          </cell>
          <cell r="F158">
            <v>4</v>
          </cell>
          <cell r="G158">
            <v>240.82</v>
          </cell>
          <cell r="H158">
            <v>71.58</v>
          </cell>
          <cell r="I158">
            <v>391.06</v>
          </cell>
          <cell r="J158">
            <v>1564.24</v>
          </cell>
        </row>
        <row r="159">
          <cell r="A159" t="str">
            <v>15.2</v>
          </cell>
          <cell r="B159">
            <v>8</v>
          </cell>
          <cell r="C159" t="str">
            <v>COMPOSIÇÃO 05</v>
          </cell>
          <cell r="D15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159" t="str">
            <v>UN</v>
          </cell>
          <cell r="F159">
            <v>4</v>
          </cell>
          <cell r="G159">
            <v>771.45</v>
          </cell>
          <cell r="H159">
            <v>39.57</v>
          </cell>
          <cell r="I159">
            <v>1015.23</v>
          </cell>
          <cell r="J159">
            <v>4060.92</v>
          </cell>
        </row>
        <row r="160">
          <cell r="A160" t="str">
            <v>15.3</v>
          </cell>
          <cell r="B160">
            <v>11</v>
          </cell>
          <cell r="C160" t="str">
            <v>91926</v>
          </cell>
          <cell r="D160" t="str">
            <v>CABO DE COBRE FLEXÍVEL ISOLADO, 2,5 MM², ANTI-CHAMA 450/750 V, PARA CIRCUITOS TERMINAIS - FORNECIMENTO E INSTALAÇÃO. AF_12/2015</v>
          </cell>
          <cell r="E160" t="str">
            <v>M</v>
          </cell>
          <cell r="F160">
            <v>40</v>
          </cell>
          <cell r="G160">
            <v>1.32</v>
          </cell>
          <cell r="H160">
            <v>0.99</v>
          </cell>
          <cell r="I160">
            <v>2.89</v>
          </cell>
          <cell r="J160">
            <v>115.60000000000001</v>
          </cell>
        </row>
        <row r="161">
          <cell r="A161" t="str">
            <v>15.4</v>
          </cell>
          <cell r="B161">
            <v>12</v>
          </cell>
          <cell r="C161">
            <v>83399</v>
          </cell>
          <cell r="D161" t="str">
            <v>RELE FOTOELETRICO P/ COMANDO DE ILUMINACAO EXTERNA 220V/1000W - FORNECIMENTO E INSTALACAO</v>
          </cell>
          <cell r="E161" t="str">
            <v>UN</v>
          </cell>
          <cell r="F161">
            <v>4</v>
          </cell>
          <cell r="G161">
            <v>16.260000000000002</v>
          </cell>
          <cell r="H161">
            <v>11.84</v>
          </cell>
          <cell r="I161">
            <v>35.17</v>
          </cell>
          <cell r="J161">
            <v>140.68</v>
          </cell>
        </row>
        <row r="162">
          <cell r="A162" t="str">
            <v>15.5</v>
          </cell>
          <cell r="B162">
            <v>13</v>
          </cell>
          <cell r="C162" t="str">
            <v xml:space="preserve">COMPOSIÇÃO 07 </v>
          </cell>
          <cell r="D162" t="str">
            <v>CONECTOR DE DERIVAÇÃO PERFURANTE - PRINCIPAL 10-95MM² - DERIVAÇÃO 1,5-10MM² - FORNECIMENTO E INSTALAÇÃO</v>
          </cell>
          <cell r="E162" t="str">
            <v>UN.</v>
          </cell>
          <cell r="F162">
            <v>8</v>
          </cell>
          <cell r="G162">
            <v>5.81</v>
          </cell>
          <cell r="H162">
            <v>4.99</v>
          </cell>
          <cell r="I162">
            <v>13.51</v>
          </cell>
          <cell r="J162">
            <v>108.08</v>
          </cell>
        </row>
        <row r="163">
          <cell r="A163" t="str">
            <v>15.6</v>
          </cell>
          <cell r="B163">
            <v>17</v>
          </cell>
          <cell r="C163" t="str">
            <v>COMPOSIÇÃO 11</v>
          </cell>
          <cell r="D163" t="str">
            <v>PARAFUSO M16 EM ACO GALVANIZADO, COMPRIMENTO = 250 MM, DIAMETRO = 16 MM, ROSCA MAQUINA, CABECA QUADRADA - FORNECIMENTO E INSTALAÇÃO</v>
          </cell>
          <cell r="E163" t="str">
            <v>UN</v>
          </cell>
          <cell r="F163">
            <v>4</v>
          </cell>
          <cell r="G163">
            <v>6.63</v>
          </cell>
          <cell r="H163">
            <v>3.76</v>
          </cell>
          <cell r="I163">
            <v>13</v>
          </cell>
          <cell r="J163">
            <v>52</v>
          </cell>
        </row>
        <row r="164">
          <cell r="A164" t="str">
            <v>15.7</v>
          </cell>
          <cell r="B164">
            <v>18</v>
          </cell>
          <cell r="C164" t="str">
            <v>COMPOSIÇÃO 12</v>
          </cell>
          <cell r="D164" t="str">
            <v>PARAFUSO M16 EM ACO GALVANIZADO, COMPRIMENTO =300 MM, DIAMETRO = 16 MM, ROSCA MAQUINA, CABECA QUADRADA - FORNECIMENTO E INSTALAÇÃO</v>
          </cell>
          <cell r="E164" t="str">
            <v>UN</v>
          </cell>
          <cell r="F164">
            <v>4</v>
          </cell>
          <cell r="G164">
            <v>7.61</v>
          </cell>
          <cell r="H164">
            <v>3.76</v>
          </cell>
          <cell r="I164">
            <v>14.23</v>
          </cell>
          <cell r="J164">
            <v>56.92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16</v>
          </cell>
          <cell r="B166">
            <v>0</v>
          </cell>
          <cell r="C166">
            <v>0</v>
          </cell>
          <cell r="D166" t="str">
            <v>RUA BELIZÁRIO QUEIROZ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4391.4400000000005</v>
          </cell>
        </row>
        <row r="167">
          <cell r="A167" t="str">
            <v>16.1</v>
          </cell>
          <cell r="B167">
            <v>5</v>
          </cell>
          <cell r="C167" t="str">
            <v>COMPOSIÇÃO 03</v>
          </cell>
          <cell r="D167" t="str">
            <v>RETIRADA DE EQUIPAMENTOS DE ILUMINAÇÃO PÚBLICA (LUMINÁRIA, REATOR, LÂMPADA E FIAÇÃO) EM BRAÇOS DA REDE DE ILUMINAÇÃO PÚBLICA.</v>
          </cell>
          <cell r="E167" t="str">
            <v>UN</v>
          </cell>
          <cell r="F167">
            <v>4</v>
          </cell>
          <cell r="G167">
            <v>0</v>
          </cell>
          <cell r="H167">
            <v>9.41</v>
          </cell>
          <cell r="I167">
            <v>11.77</v>
          </cell>
          <cell r="J167">
            <v>47.08</v>
          </cell>
        </row>
        <row r="168">
          <cell r="A168" t="str">
            <v>16.2</v>
          </cell>
          <cell r="B168">
            <v>8</v>
          </cell>
          <cell r="C168" t="str">
            <v>COMPOSIÇÃO 05</v>
          </cell>
          <cell r="D168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168" t="str">
            <v>UN</v>
          </cell>
          <cell r="F168">
            <v>4</v>
          </cell>
          <cell r="G168">
            <v>771.45</v>
          </cell>
          <cell r="H168">
            <v>39.57</v>
          </cell>
          <cell r="I168">
            <v>1015.23</v>
          </cell>
          <cell r="J168">
            <v>4060.92</v>
          </cell>
        </row>
        <row r="169">
          <cell r="A169" t="str">
            <v>16.3</v>
          </cell>
          <cell r="B169">
            <v>11</v>
          </cell>
          <cell r="C169" t="str">
            <v>91926</v>
          </cell>
          <cell r="D169" t="str">
            <v>CABO DE COBRE FLEXÍVEL ISOLADO, 2,5 MM², ANTI-CHAMA 450/750 V, PARA CIRCUITOS TERMINAIS - FORNECIMENTO E INSTALAÇÃO. AF_12/2015</v>
          </cell>
          <cell r="E169" t="str">
            <v>M</v>
          </cell>
          <cell r="F169">
            <v>12</v>
          </cell>
          <cell r="G169">
            <v>1.32</v>
          </cell>
          <cell r="H169">
            <v>0.99</v>
          </cell>
          <cell r="I169">
            <v>2.89</v>
          </cell>
          <cell r="J169">
            <v>34.68</v>
          </cell>
        </row>
        <row r="170">
          <cell r="A170" t="str">
            <v>16.4</v>
          </cell>
          <cell r="B170">
            <v>12</v>
          </cell>
          <cell r="C170">
            <v>83399</v>
          </cell>
          <cell r="D170" t="str">
            <v>RELE FOTOELETRICO P/ COMANDO DE ILUMINACAO EXTERNA 220V/1000W - FORNECIMENTO E INSTALACAO</v>
          </cell>
          <cell r="E170" t="str">
            <v>UN</v>
          </cell>
          <cell r="F170">
            <v>4</v>
          </cell>
          <cell r="G170">
            <v>16.260000000000002</v>
          </cell>
          <cell r="H170">
            <v>11.84</v>
          </cell>
          <cell r="I170">
            <v>35.17</v>
          </cell>
          <cell r="J170">
            <v>140.68</v>
          </cell>
        </row>
        <row r="171">
          <cell r="A171" t="str">
            <v>16.5</v>
          </cell>
          <cell r="B171">
            <v>13</v>
          </cell>
          <cell r="C171" t="str">
            <v xml:space="preserve">COMPOSIÇÃO 07 </v>
          </cell>
          <cell r="D171" t="str">
            <v>CONECTOR DE DERIVAÇÃO PERFURANTE - PRINCIPAL 10-95MM² - DERIVAÇÃO 1,5-10MM² - FORNECIMENTO E INSTALAÇÃO</v>
          </cell>
          <cell r="E171" t="str">
            <v>UN.</v>
          </cell>
          <cell r="F171">
            <v>8</v>
          </cell>
          <cell r="G171">
            <v>5.81</v>
          </cell>
          <cell r="H171">
            <v>4.99</v>
          </cell>
          <cell r="I171">
            <v>13.51</v>
          </cell>
          <cell r="J171">
            <v>108.08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17</v>
          </cell>
          <cell r="B173">
            <v>0</v>
          </cell>
          <cell r="C173">
            <v>0</v>
          </cell>
          <cell r="D173" t="str">
            <v>RUA ALBERTO OTTONI GUIMARÃES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4391.4400000000005</v>
          </cell>
        </row>
        <row r="174">
          <cell r="A174" t="str">
            <v>17.1</v>
          </cell>
          <cell r="B174">
            <v>5</v>
          </cell>
          <cell r="C174" t="str">
            <v>COMPOSIÇÃO 03</v>
          </cell>
          <cell r="D174" t="str">
            <v>RETIRADA DE EQUIPAMENTOS DE ILUMINAÇÃO PÚBLICA (LUMINÁRIA, REATOR, LÂMPADA E FIAÇÃO) EM BRAÇOS DA REDE DE ILUMINAÇÃO PÚBLICA.</v>
          </cell>
          <cell r="E174" t="str">
            <v>UN</v>
          </cell>
          <cell r="F174">
            <v>4</v>
          </cell>
          <cell r="G174">
            <v>0</v>
          </cell>
          <cell r="H174">
            <v>9.41</v>
          </cell>
          <cell r="I174">
            <v>11.77</v>
          </cell>
          <cell r="J174">
            <v>47.08</v>
          </cell>
        </row>
        <row r="175">
          <cell r="A175" t="str">
            <v>17.2</v>
          </cell>
          <cell r="B175">
            <v>8</v>
          </cell>
          <cell r="C175" t="str">
            <v>COMPOSIÇÃO 05</v>
          </cell>
          <cell r="D175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175" t="str">
            <v>UN</v>
          </cell>
          <cell r="F175">
            <v>4</v>
          </cell>
          <cell r="G175">
            <v>771.45</v>
          </cell>
          <cell r="H175">
            <v>39.57</v>
          </cell>
          <cell r="I175">
            <v>1015.23</v>
          </cell>
          <cell r="J175">
            <v>4060.92</v>
          </cell>
        </row>
        <row r="176">
          <cell r="A176" t="str">
            <v>17.3</v>
          </cell>
          <cell r="B176">
            <v>11</v>
          </cell>
          <cell r="C176" t="str">
            <v>91926</v>
          </cell>
          <cell r="D176" t="str">
            <v>CABO DE COBRE FLEXÍVEL ISOLADO, 2,5 MM², ANTI-CHAMA 450/750 V, PARA CIRCUITOS TERMINAIS - FORNECIMENTO E INSTALAÇÃO. AF_12/2015</v>
          </cell>
          <cell r="E176" t="str">
            <v>M</v>
          </cell>
          <cell r="F176">
            <v>12</v>
          </cell>
          <cell r="G176">
            <v>1.32</v>
          </cell>
          <cell r="H176">
            <v>0.99</v>
          </cell>
          <cell r="I176">
            <v>2.89</v>
          </cell>
          <cell r="J176">
            <v>34.68</v>
          </cell>
        </row>
        <row r="177">
          <cell r="A177" t="str">
            <v>17.4</v>
          </cell>
          <cell r="B177">
            <v>12</v>
          </cell>
          <cell r="C177">
            <v>83399</v>
          </cell>
          <cell r="D177" t="str">
            <v>RELE FOTOELETRICO P/ COMANDO DE ILUMINACAO EXTERNA 220V/1000W - FORNECIMENTO E INSTALACAO</v>
          </cell>
          <cell r="E177" t="str">
            <v>UN</v>
          </cell>
          <cell r="F177">
            <v>4</v>
          </cell>
          <cell r="G177">
            <v>16.260000000000002</v>
          </cell>
          <cell r="H177">
            <v>11.84</v>
          </cell>
          <cell r="I177">
            <v>35.17</v>
          </cell>
          <cell r="J177">
            <v>140.68</v>
          </cell>
        </row>
        <row r="178">
          <cell r="A178" t="str">
            <v>17.5</v>
          </cell>
          <cell r="B178">
            <v>13</v>
          </cell>
          <cell r="C178" t="str">
            <v xml:space="preserve">COMPOSIÇÃO 07 </v>
          </cell>
          <cell r="D178" t="str">
            <v>CONECTOR DE DERIVAÇÃO PERFURANTE - PRINCIPAL 10-95MM² - DERIVAÇÃO 1,5-10MM² - FORNECIMENTO E INSTALAÇÃO</v>
          </cell>
          <cell r="E178" t="str">
            <v>UN.</v>
          </cell>
          <cell r="F178">
            <v>8</v>
          </cell>
          <cell r="G178">
            <v>5.81</v>
          </cell>
          <cell r="H178">
            <v>4.99</v>
          </cell>
          <cell r="I178">
            <v>13.51</v>
          </cell>
          <cell r="J178">
            <v>108.08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18</v>
          </cell>
          <cell r="B180">
            <v>0</v>
          </cell>
          <cell r="C180">
            <v>0</v>
          </cell>
          <cell r="D180" t="str">
            <v>AV. LUIZ FIUZA LIMA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13560.560000000001</v>
          </cell>
        </row>
        <row r="181">
          <cell r="A181" t="str">
            <v>18.1</v>
          </cell>
          <cell r="B181">
            <v>5</v>
          </cell>
          <cell r="C181" t="str">
            <v>COMPOSIÇÃO 03</v>
          </cell>
          <cell r="D181" t="str">
            <v>RETIRADA DE EQUIPAMENTOS DE ILUMINAÇÃO PÚBLICA (LUMINÁRIA, REATOR, LÂMPADA E FIAÇÃO) EM BRAÇOS DA REDE DE ILUMINAÇÃO PÚBLICA.</v>
          </cell>
          <cell r="E181" t="str">
            <v>UN</v>
          </cell>
          <cell r="F181">
            <v>8</v>
          </cell>
          <cell r="G181">
            <v>0</v>
          </cell>
          <cell r="H181">
            <v>9.41</v>
          </cell>
          <cell r="I181">
            <v>11.77</v>
          </cell>
          <cell r="J181">
            <v>94.16</v>
          </cell>
        </row>
        <row r="182">
          <cell r="A182" t="str">
            <v>18.2</v>
          </cell>
          <cell r="B182">
            <v>9</v>
          </cell>
          <cell r="C182" t="str">
            <v>COMPOSIÇÃO 06</v>
          </cell>
          <cell r="D182" t="str">
            <v>LUMINARIA DE LED PARA ILUMINAÇÃO PÚBLICA, COM POTÊNCIA DE CONSUMO DE 100W E EFICIENCIA 110LM/W, FLUXO TOTAL MÍNIMO 11.000LM,  TEMPERATURA DE COR= 5000K +/- 400K, IRC&gt;70, TENSÃO DE ALIMENTAÇÃO ~90 A 277V, COMPOSTA DE BASE PARA INSTALAÇÃO DE RELÉ FOTOELÉTRICO E DISPOSITIVO DE PROTEÇÃO CONTRA DESCARGAS ATMOSFÉRICA-DPS, IP-66,   OU EQUIVALENTE - FORNECIMENTO E INSTALAÇÃO</v>
          </cell>
          <cell r="E182" t="str">
            <v>UN</v>
          </cell>
          <cell r="F182">
            <v>8</v>
          </cell>
          <cell r="G182">
            <v>1259.32</v>
          </cell>
          <cell r="H182">
            <v>39.57</v>
          </cell>
          <cell r="I182">
            <v>1625.95</v>
          </cell>
          <cell r="J182">
            <v>13007.6</v>
          </cell>
        </row>
        <row r="183">
          <cell r="A183" t="str">
            <v>18.3</v>
          </cell>
          <cell r="B183">
            <v>11</v>
          </cell>
          <cell r="C183" t="str">
            <v>91926</v>
          </cell>
          <cell r="D183" t="str">
            <v>CABO DE COBRE FLEXÍVEL ISOLADO, 2,5 MM², ANTI-CHAMA 450/750 V, PARA CIRCUITOS TERMINAIS - FORNECIMENTO E INSTALAÇÃO. AF_12/2015</v>
          </cell>
          <cell r="E183" t="str">
            <v>M</v>
          </cell>
          <cell r="F183">
            <v>24</v>
          </cell>
          <cell r="G183">
            <v>1.32</v>
          </cell>
          <cell r="H183">
            <v>0.99</v>
          </cell>
          <cell r="I183">
            <v>2.89</v>
          </cell>
          <cell r="J183">
            <v>69.36</v>
          </cell>
        </row>
        <row r="184">
          <cell r="A184" t="str">
            <v>18.4</v>
          </cell>
          <cell r="B184">
            <v>12</v>
          </cell>
          <cell r="C184">
            <v>83399</v>
          </cell>
          <cell r="D184" t="str">
            <v>RELE FOTOELETRICO P/ COMANDO DE ILUMINACAO EXTERNA 220V/1000W - FORNECIMENTO E INSTALACAO</v>
          </cell>
          <cell r="E184" t="str">
            <v>UN</v>
          </cell>
          <cell r="F184">
            <v>8</v>
          </cell>
          <cell r="G184">
            <v>16.260000000000002</v>
          </cell>
          <cell r="H184">
            <v>11.84</v>
          </cell>
          <cell r="I184">
            <v>35.17</v>
          </cell>
          <cell r="J184">
            <v>281.36</v>
          </cell>
        </row>
        <row r="185">
          <cell r="A185" t="str">
            <v>18.5</v>
          </cell>
          <cell r="B185">
            <v>13</v>
          </cell>
          <cell r="C185" t="str">
            <v xml:space="preserve">COMPOSIÇÃO 07 </v>
          </cell>
          <cell r="D185" t="str">
            <v>CONECTOR DE DERIVAÇÃO PERFURANTE - PRINCIPAL 10-95MM² - DERIVAÇÃO 1,5-10MM² - FORNECIMENTO E INSTALAÇÃO</v>
          </cell>
          <cell r="E185" t="str">
            <v>UN.</v>
          </cell>
          <cell r="F185">
            <v>8</v>
          </cell>
          <cell r="G185">
            <v>5.81</v>
          </cell>
          <cell r="H185">
            <v>4.99</v>
          </cell>
          <cell r="I185">
            <v>13.51</v>
          </cell>
          <cell r="J185">
            <v>108.08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19</v>
          </cell>
          <cell r="B187">
            <v>0</v>
          </cell>
          <cell r="C187">
            <v>0</v>
          </cell>
          <cell r="D187" t="str">
            <v>RUA ROSIMERE DE SOUZA GUARINI + RUA 04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27590.140000000003</v>
          </cell>
        </row>
        <row r="188">
          <cell r="A188" t="str">
            <v>19.1</v>
          </cell>
          <cell r="B188">
            <v>5</v>
          </cell>
          <cell r="C188" t="str">
            <v>COMPOSIÇÃO 03</v>
          </cell>
          <cell r="D188" t="str">
            <v>RETIRADA DE EQUIPAMENTOS DE ILUMINAÇÃO PÚBLICA (LUMINÁRIA, REATOR, LÂMPADA E FIAÇÃO) EM BRAÇOS DA REDE DE ILUMINAÇÃO PÚBLICA.</v>
          </cell>
          <cell r="E188" t="str">
            <v>UN</v>
          </cell>
          <cell r="F188">
            <v>8</v>
          </cell>
          <cell r="G188">
            <v>0</v>
          </cell>
          <cell r="H188">
            <v>9.41</v>
          </cell>
          <cell r="I188">
            <v>11.77</v>
          </cell>
          <cell r="J188">
            <v>94.16</v>
          </cell>
        </row>
        <row r="189">
          <cell r="A189" t="str">
            <v>19.2</v>
          </cell>
          <cell r="B189">
            <v>7</v>
          </cell>
          <cell r="C189" t="str">
            <v>COMPOSIÇÃO 04</v>
          </cell>
          <cell r="D189" t="str">
            <v>BRAÇO EM TUBO DE AÇO GALV. A QUENTE  D=48,00mm PROJ HOR=2,920mm E PROJ VERT=2,200mm, EM CHAPA 3,00mm CONFORME PROJETO NAS DIMENSÕES - (METALSINTER, CONIPOST, ARTIP OU SIMILAR) - FORNECIMENTO E INSTALAÇÃO.</v>
          </cell>
          <cell r="E189" t="str">
            <v>UN</v>
          </cell>
          <cell r="F189">
            <v>12</v>
          </cell>
          <cell r="G189">
            <v>240.82</v>
          </cell>
          <cell r="H189">
            <v>71.58</v>
          </cell>
          <cell r="I189">
            <v>391.06</v>
          </cell>
          <cell r="J189">
            <v>4692.72</v>
          </cell>
        </row>
        <row r="190">
          <cell r="A190" t="str">
            <v>19.3</v>
          </cell>
          <cell r="B190">
            <v>8</v>
          </cell>
          <cell r="C190" t="str">
            <v>COMPOSIÇÃO 05</v>
          </cell>
          <cell r="D19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190" t="str">
            <v>UN</v>
          </cell>
          <cell r="F190">
            <v>20</v>
          </cell>
          <cell r="G190">
            <v>771.45</v>
          </cell>
          <cell r="H190">
            <v>39.57</v>
          </cell>
          <cell r="I190">
            <v>1015.23</v>
          </cell>
          <cell r="J190">
            <v>20304.599999999999</v>
          </cell>
        </row>
        <row r="191">
          <cell r="A191" t="str">
            <v>19.4</v>
          </cell>
          <cell r="B191">
            <v>11</v>
          </cell>
          <cell r="C191" t="str">
            <v>91926</v>
          </cell>
          <cell r="D191" t="str">
            <v>CABO DE COBRE FLEXÍVEL ISOLADO, 2,5 MM², ANTI-CHAMA 450/750 V, PARA CIRCUITOS TERMINAIS - FORNECIMENTO E INSTALAÇÃO. AF_12/2015</v>
          </cell>
          <cell r="E191" t="str">
            <v>M</v>
          </cell>
          <cell r="F191">
            <v>144</v>
          </cell>
          <cell r="G191">
            <v>1.32</v>
          </cell>
          <cell r="H191">
            <v>0.99</v>
          </cell>
          <cell r="I191">
            <v>2.89</v>
          </cell>
          <cell r="J191">
            <v>416.16</v>
          </cell>
        </row>
        <row r="192">
          <cell r="A192" t="str">
            <v>19.5</v>
          </cell>
          <cell r="B192">
            <v>12</v>
          </cell>
          <cell r="C192">
            <v>83399</v>
          </cell>
          <cell r="D192" t="str">
            <v>RELE FOTOELETRICO P/ COMANDO DE ILUMINACAO EXTERNA 220V/1000W - FORNECIMENTO E INSTALACAO</v>
          </cell>
          <cell r="E192" t="str">
            <v>UN</v>
          </cell>
          <cell r="F192">
            <v>20</v>
          </cell>
          <cell r="G192">
            <v>16.260000000000002</v>
          </cell>
          <cell r="H192">
            <v>11.84</v>
          </cell>
          <cell r="I192">
            <v>35.17</v>
          </cell>
          <cell r="J192">
            <v>703.40000000000009</v>
          </cell>
        </row>
        <row r="193">
          <cell r="A193" t="str">
            <v>19.6</v>
          </cell>
          <cell r="B193">
            <v>13</v>
          </cell>
          <cell r="C193" t="str">
            <v xml:space="preserve">COMPOSIÇÃO 07 </v>
          </cell>
          <cell r="D193" t="str">
            <v>CONECTOR DE DERIVAÇÃO PERFURANTE - PRINCIPAL 10-95MM² - DERIVAÇÃO 1,5-10MM² - FORNECIMENTO E INSTALAÇÃO</v>
          </cell>
          <cell r="E193" t="str">
            <v>UN.</v>
          </cell>
          <cell r="F193">
            <v>30</v>
          </cell>
          <cell r="G193">
            <v>5.81</v>
          </cell>
          <cell r="H193">
            <v>4.99</v>
          </cell>
          <cell r="I193">
            <v>13.51</v>
          </cell>
          <cell r="J193">
            <v>405.3</v>
          </cell>
        </row>
        <row r="194">
          <cell r="A194" t="str">
            <v>19.7</v>
          </cell>
          <cell r="B194">
            <v>14</v>
          </cell>
          <cell r="C194" t="str">
            <v>COMPOSIÇÃO 08</v>
          </cell>
          <cell r="D194" t="str">
            <v>CINTA AÇO GALVANIZADO 210MM - FORNECIMENTO E INSTALAÇÃO</v>
          </cell>
          <cell r="E194" t="str">
            <v>UN</v>
          </cell>
          <cell r="F194">
            <v>12</v>
          </cell>
          <cell r="G194">
            <v>19.09</v>
          </cell>
          <cell r="H194">
            <v>9.41</v>
          </cell>
          <cell r="I194">
            <v>35.67</v>
          </cell>
          <cell r="J194">
            <v>428.04</v>
          </cell>
        </row>
        <row r="195">
          <cell r="A195" t="str">
            <v>19.8</v>
          </cell>
          <cell r="B195">
            <v>15</v>
          </cell>
          <cell r="C195" t="str">
            <v>COMPOSIÇÃO 09</v>
          </cell>
          <cell r="D195" t="str">
            <v>CINTA AÇO GALVANIZADO 230MM - FORNECIMENTO E INSTALAÇÃO</v>
          </cell>
          <cell r="E195" t="str">
            <v>UN</v>
          </cell>
          <cell r="F195">
            <v>12</v>
          </cell>
          <cell r="G195">
            <v>15.33</v>
          </cell>
          <cell r="H195">
            <v>9.41</v>
          </cell>
          <cell r="I195">
            <v>30.96</v>
          </cell>
          <cell r="J195">
            <v>371.52</v>
          </cell>
        </row>
        <row r="196">
          <cell r="A196" t="str">
            <v>19.9</v>
          </cell>
          <cell r="B196">
            <v>16</v>
          </cell>
          <cell r="C196" t="str">
            <v>COMPOSIÇÃO 10</v>
          </cell>
          <cell r="D196" t="str">
            <v>PARAFUSO FRANCES M16 EM ACO GALVANIZADO, COMPRIMENTO = 70 MM, DIAMETRO = 16MM, CABECA ABAULADA - FORNECIMENTO E INSTALAÇÃO</v>
          </cell>
          <cell r="E196" t="str">
            <v>UN</v>
          </cell>
          <cell r="F196">
            <v>24</v>
          </cell>
          <cell r="G196">
            <v>2.98</v>
          </cell>
          <cell r="H196">
            <v>2.82</v>
          </cell>
          <cell r="I196">
            <v>7.26</v>
          </cell>
          <cell r="J196">
            <v>174.24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20</v>
          </cell>
          <cell r="B198">
            <v>0</v>
          </cell>
          <cell r="C198">
            <v>0</v>
          </cell>
          <cell r="D198" t="str">
            <v>RUA JENÉSIA ROSA PEREIRA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13157.7</v>
          </cell>
        </row>
        <row r="199">
          <cell r="A199" t="str">
            <v>20.1</v>
          </cell>
          <cell r="B199">
            <v>5</v>
          </cell>
          <cell r="C199" t="str">
            <v>COMPOSIÇÃO 03</v>
          </cell>
          <cell r="D199" t="str">
            <v>RETIRADA DE EQUIPAMENTOS DE ILUMINAÇÃO PÚBLICA (LUMINÁRIA, REATOR, LÂMPADA E FIAÇÃO) EM BRAÇOS DA REDE DE ILUMINAÇÃO PÚBLICA.</v>
          </cell>
          <cell r="E199" t="str">
            <v>UN</v>
          </cell>
          <cell r="F199">
            <v>2</v>
          </cell>
          <cell r="G199">
            <v>0</v>
          </cell>
          <cell r="H199">
            <v>9.41</v>
          </cell>
          <cell r="I199">
            <v>11.77</v>
          </cell>
          <cell r="J199">
            <v>23.54</v>
          </cell>
        </row>
        <row r="200">
          <cell r="A200" t="str">
            <v>20.2</v>
          </cell>
          <cell r="B200">
            <v>7</v>
          </cell>
          <cell r="C200" t="str">
            <v>COMPOSIÇÃO 04</v>
          </cell>
          <cell r="D200" t="str">
            <v>BRAÇO EM TUBO DE AÇO GALV. A QUENTE  D=48,00mm PROJ HOR=2,920mm E PROJ VERT=2,200mm, EM CHAPA 3,00mm CONFORME PROJETO NAS DIMENSÕES - (METALSINTER, CONIPOST, ARTIP OU SIMILAR) - FORNECIMENTO E INSTALAÇÃO.</v>
          </cell>
          <cell r="E200" t="str">
            <v>UN</v>
          </cell>
          <cell r="F200">
            <v>7</v>
          </cell>
          <cell r="G200">
            <v>240.82</v>
          </cell>
          <cell r="H200">
            <v>71.58</v>
          </cell>
          <cell r="I200">
            <v>391.06</v>
          </cell>
          <cell r="J200">
            <v>2737.42</v>
          </cell>
        </row>
        <row r="201">
          <cell r="A201" t="str">
            <v>20.3</v>
          </cell>
          <cell r="B201">
            <v>8</v>
          </cell>
          <cell r="C201" t="str">
            <v>COMPOSIÇÃO 05</v>
          </cell>
          <cell r="D201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01" t="str">
            <v>UN</v>
          </cell>
          <cell r="F201">
            <v>9</v>
          </cell>
          <cell r="G201">
            <v>771.45</v>
          </cell>
          <cell r="H201">
            <v>39.57</v>
          </cell>
          <cell r="I201">
            <v>1015.23</v>
          </cell>
          <cell r="J201">
            <v>9137.07</v>
          </cell>
        </row>
        <row r="202">
          <cell r="A202" t="str">
            <v>20.4</v>
          </cell>
          <cell r="B202">
            <v>11</v>
          </cell>
          <cell r="C202" t="str">
            <v>91926</v>
          </cell>
          <cell r="D202" t="str">
            <v>CABO DE COBRE FLEXÍVEL ISOLADO, 2,5 MM², ANTI-CHAMA 450/750 V, PARA CIRCUITOS TERMINAIS - FORNECIMENTO E INSTALAÇÃO. AF_12/2015</v>
          </cell>
          <cell r="E202" t="str">
            <v>M</v>
          </cell>
          <cell r="F202">
            <v>83</v>
          </cell>
          <cell r="G202">
            <v>1.32</v>
          </cell>
          <cell r="H202">
            <v>0.99</v>
          </cell>
          <cell r="I202">
            <v>2.89</v>
          </cell>
          <cell r="J202">
            <v>239.87</v>
          </cell>
        </row>
        <row r="203">
          <cell r="A203" t="str">
            <v>20.5</v>
          </cell>
          <cell r="B203">
            <v>12</v>
          </cell>
          <cell r="C203">
            <v>83399</v>
          </cell>
          <cell r="D203" t="str">
            <v>RELE FOTOELETRICO P/ COMANDO DE ILUMINACAO EXTERNA 220V/1000W - FORNECIMENTO E INSTALACAO</v>
          </cell>
          <cell r="E203" t="str">
            <v>UN</v>
          </cell>
          <cell r="F203">
            <v>9</v>
          </cell>
          <cell r="G203">
            <v>16.260000000000002</v>
          </cell>
          <cell r="H203">
            <v>11.84</v>
          </cell>
          <cell r="I203">
            <v>35.17</v>
          </cell>
          <cell r="J203">
            <v>316.53000000000003</v>
          </cell>
        </row>
        <row r="204">
          <cell r="A204" t="str">
            <v>20.6</v>
          </cell>
          <cell r="B204">
            <v>13</v>
          </cell>
          <cell r="C204" t="str">
            <v xml:space="preserve">COMPOSIÇÃO 07 </v>
          </cell>
          <cell r="D204" t="str">
            <v>CONECTOR DE DERIVAÇÃO PERFURANTE - PRINCIPAL 10-95MM² - DERIVAÇÃO 1,5-10MM² - FORNECIMENTO E INSTALAÇÃO</v>
          </cell>
          <cell r="E204" t="str">
            <v>UN.</v>
          </cell>
          <cell r="F204">
            <v>14</v>
          </cell>
          <cell r="G204">
            <v>5.81</v>
          </cell>
          <cell r="H204">
            <v>4.99</v>
          </cell>
          <cell r="I204">
            <v>13.51</v>
          </cell>
          <cell r="J204">
            <v>189.14</v>
          </cell>
        </row>
        <row r="205">
          <cell r="A205" t="str">
            <v>20.7</v>
          </cell>
          <cell r="B205">
            <v>14</v>
          </cell>
          <cell r="C205" t="str">
            <v>COMPOSIÇÃO 08</v>
          </cell>
          <cell r="D205" t="str">
            <v>CINTA AÇO GALVANIZADO 210MM - FORNECIMENTO E INSTALAÇÃO</v>
          </cell>
          <cell r="E205" t="str">
            <v>UN</v>
          </cell>
          <cell r="F205">
            <v>6</v>
          </cell>
          <cell r="G205">
            <v>19.09</v>
          </cell>
          <cell r="H205">
            <v>9.41</v>
          </cell>
          <cell r="I205">
            <v>35.67</v>
          </cell>
          <cell r="J205">
            <v>214.02</v>
          </cell>
        </row>
        <row r="206">
          <cell r="A206" t="str">
            <v>20.8</v>
          </cell>
          <cell r="B206">
            <v>15</v>
          </cell>
          <cell r="C206" t="str">
            <v>COMPOSIÇÃO 09</v>
          </cell>
          <cell r="D206" t="str">
            <v>CINTA AÇO GALVANIZADO 230MM - FORNECIMENTO E INSTALAÇÃO</v>
          </cell>
          <cell r="E206" t="str">
            <v>UN</v>
          </cell>
          <cell r="F206">
            <v>6</v>
          </cell>
          <cell r="G206">
            <v>15.33</v>
          </cell>
          <cell r="H206">
            <v>9.41</v>
          </cell>
          <cell r="I206">
            <v>30.96</v>
          </cell>
          <cell r="J206">
            <v>185.76</v>
          </cell>
        </row>
        <row r="207">
          <cell r="A207" t="str">
            <v>20.9</v>
          </cell>
          <cell r="B207">
            <v>16</v>
          </cell>
          <cell r="C207" t="str">
            <v>COMPOSIÇÃO 10</v>
          </cell>
          <cell r="D207" t="str">
            <v>PARAFUSO FRANCES M16 EM ACO GALVANIZADO, COMPRIMENTO = 70 MM, DIAMETRO = 16MM, CABECA ABAULADA - FORNECIMENTO E INSTALAÇÃO</v>
          </cell>
          <cell r="E207" t="str">
            <v>UN</v>
          </cell>
          <cell r="F207">
            <v>12</v>
          </cell>
          <cell r="G207">
            <v>2.98</v>
          </cell>
          <cell r="H207">
            <v>2.82</v>
          </cell>
          <cell r="I207">
            <v>7.26</v>
          </cell>
          <cell r="J207">
            <v>87.12</v>
          </cell>
        </row>
        <row r="208">
          <cell r="A208" t="str">
            <v>20.10</v>
          </cell>
          <cell r="B208">
            <v>17</v>
          </cell>
          <cell r="C208" t="str">
            <v>COMPOSIÇÃO 11</v>
          </cell>
          <cell r="D208" t="str">
            <v>PARAFUSO M16 EM ACO GALVANIZADO, COMPRIMENTO = 250 MM, DIAMETRO = 16 MM, ROSCA MAQUINA, CABECA QUADRADA - FORNECIMENTO E INSTALAÇÃO</v>
          </cell>
          <cell r="E208" t="str">
            <v>UN</v>
          </cell>
          <cell r="F208">
            <v>1</v>
          </cell>
          <cell r="G208">
            <v>6.63</v>
          </cell>
          <cell r="H208">
            <v>3.76</v>
          </cell>
          <cell r="I208">
            <v>13</v>
          </cell>
          <cell r="J208">
            <v>13</v>
          </cell>
        </row>
        <row r="209">
          <cell r="A209" t="str">
            <v>20.11</v>
          </cell>
          <cell r="B209">
            <v>18</v>
          </cell>
          <cell r="C209" t="str">
            <v>COMPOSIÇÃO 12</v>
          </cell>
          <cell r="D209" t="str">
            <v>PARAFUSO M16 EM ACO GALVANIZADO, COMPRIMENTO =300 MM, DIAMETRO = 16 MM, ROSCA MAQUINA, CABECA QUADRADA - FORNECIMENTO E INSTALAÇÃO</v>
          </cell>
          <cell r="E209" t="str">
            <v>UN</v>
          </cell>
          <cell r="F209">
            <v>1</v>
          </cell>
          <cell r="G209">
            <v>7.61</v>
          </cell>
          <cell r="H209">
            <v>3.76</v>
          </cell>
          <cell r="I209">
            <v>14.23</v>
          </cell>
          <cell r="J209">
            <v>14.23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21</v>
          </cell>
          <cell r="B211">
            <v>0</v>
          </cell>
          <cell r="C211">
            <v>0</v>
          </cell>
          <cell r="D211" t="str">
            <v>RUA 1 DE MAIO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17280.310000000001</v>
          </cell>
        </row>
        <row r="212">
          <cell r="A212" t="str">
            <v>21.1</v>
          </cell>
          <cell r="B212">
            <v>5</v>
          </cell>
          <cell r="C212" t="str">
            <v>COMPOSIÇÃO 03</v>
          </cell>
          <cell r="D212" t="str">
            <v>RETIRADA DE EQUIPAMENTOS DE ILUMINAÇÃO PÚBLICA (LUMINÁRIA, REATOR, LÂMPADA E FIAÇÃO) EM BRAÇOS DA REDE DE ILUMINAÇÃO PÚBLICA.</v>
          </cell>
          <cell r="E212" t="str">
            <v>UN</v>
          </cell>
          <cell r="F212">
            <v>17</v>
          </cell>
          <cell r="G212">
            <v>0</v>
          </cell>
          <cell r="H212">
            <v>9.41</v>
          </cell>
          <cell r="I212">
            <v>11.77</v>
          </cell>
          <cell r="J212">
            <v>200.09</v>
          </cell>
        </row>
        <row r="213">
          <cell r="A213" t="str">
            <v>21.2</v>
          </cell>
          <cell r="B213">
            <v>8</v>
          </cell>
          <cell r="C213" t="str">
            <v>COMPOSIÇÃO 05</v>
          </cell>
          <cell r="D213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13" t="str">
            <v>UN</v>
          </cell>
          <cell r="F213">
            <v>16</v>
          </cell>
          <cell r="G213">
            <v>771.45</v>
          </cell>
          <cell r="H213">
            <v>39.57</v>
          </cell>
          <cell r="I213">
            <v>1015.23</v>
          </cell>
          <cell r="J213">
            <v>16243.68</v>
          </cell>
        </row>
        <row r="214">
          <cell r="A214" t="str">
            <v>21.3</v>
          </cell>
          <cell r="B214">
            <v>11</v>
          </cell>
          <cell r="C214" t="str">
            <v>91926</v>
          </cell>
          <cell r="D214" t="str">
            <v>CABO DE COBRE FLEXÍVEL ISOLADO, 2,5 MM², ANTI-CHAMA 450/750 V, PARA CIRCUITOS TERMINAIS - FORNECIMENTO E INSTALAÇÃO. AF_12/2015</v>
          </cell>
          <cell r="E214" t="str">
            <v>M</v>
          </cell>
          <cell r="F214">
            <v>48</v>
          </cell>
          <cell r="G214">
            <v>1.32</v>
          </cell>
          <cell r="H214">
            <v>0.99</v>
          </cell>
          <cell r="I214">
            <v>2.89</v>
          </cell>
          <cell r="J214">
            <v>138.72</v>
          </cell>
        </row>
        <row r="215">
          <cell r="A215" t="str">
            <v>21.4</v>
          </cell>
          <cell r="B215">
            <v>12</v>
          </cell>
          <cell r="C215">
            <v>83399</v>
          </cell>
          <cell r="D215" t="str">
            <v>RELE FOTOELETRICO P/ COMANDO DE ILUMINACAO EXTERNA 220V/1000W - FORNECIMENTO E INSTALACAO</v>
          </cell>
          <cell r="E215" t="str">
            <v>UN</v>
          </cell>
          <cell r="F215">
            <v>16</v>
          </cell>
          <cell r="G215">
            <v>16.260000000000002</v>
          </cell>
          <cell r="H215">
            <v>11.84</v>
          </cell>
          <cell r="I215">
            <v>35.17</v>
          </cell>
          <cell r="J215">
            <v>562.72</v>
          </cell>
        </row>
        <row r="216">
          <cell r="A216" t="str">
            <v>21.5</v>
          </cell>
          <cell r="B216">
            <v>13</v>
          </cell>
          <cell r="C216" t="str">
            <v xml:space="preserve">COMPOSIÇÃO 07 </v>
          </cell>
          <cell r="D216" t="str">
            <v>CONECTOR DE DERIVAÇÃO PERFURANTE - PRINCIPAL 10-95MM² - DERIVAÇÃO 1,5-10MM² - FORNECIMENTO E INSTALAÇÃO</v>
          </cell>
          <cell r="E216" t="str">
            <v>UN.</v>
          </cell>
          <cell r="F216">
            <v>10</v>
          </cell>
          <cell r="G216">
            <v>5.81</v>
          </cell>
          <cell r="H216">
            <v>4.99</v>
          </cell>
          <cell r="I216">
            <v>13.51</v>
          </cell>
          <cell r="J216">
            <v>135.1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22</v>
          </cell>
          <cell r="B218">
            <v>0</v>
          </cell>
          <cell r="C218">
            <v>0</v>
          </cell>
          <cell r="D218" t="str">
            <v>RUA CLAUDIO BONONI DOS SANTOS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15044.380000000001</v>
          </cell>
        </row>
        <row r="219">
          <cell r="A219" t="str">
            <v>22.1</v>
          </cell>
          <cell r="B219">
            <v>5</v>
          </cell>
          <cell r="C219" t="str">
            <v>COMPOSIÇÃO 03</v>
          </cell>
          <cell r="D219" t="str">
            <v>RETIRADA DE EQUIPAMENTOS DE ILUMINAÇÃO PÚBLICA (LUMINÁRIA, REATOR, LÂMPADA E FIAÇÃO) EM BRAÇOS DA REDE DE ILUMINAÇÃO PÚBLICA.</v>
          </cell>
          <cell r="E219" t="str">
            <v>UN</v>
          </cell>
          <cell r="F219">
            <v>11</v>
          </cell>
          <cell r="G219">
            <v>0</v>
          </cell>
          <cell r="H219">
            <v>9.41</v>
          </cell>
          <cell r="I219">
            <v>11.77</v>
          </cell>
          <cell r="J219">
            <v>129.47</v>
          </cell>
        </row>
        <row r="220">
          <cell r="A220" t="str">
            <v>22.2</v>
          </cell>
          <cell r="B220">
            <v>7</v>
          </cell>
          <cell r="C220" t="str">
            <v>COMPOSIÇÃO 04</v>
          </cell>
          <cell r="D220" t="str">
            <v>BRAÇO EM TUBO DE AÇO GALV. A QUENTE  D=48,00mm PROJ HOR=2,920mm E PROJ VERT=2,200mm, EM CHAPA 3,00mm CONFORME PROJETO NAS DIMENSÕES - (METALSINTER, CONIPOST, ARTIP OU SIMILAR) - FORNECIMENTO E INSTALAÇÃO.</v>
          </cell>
          <cell r="E220" t="str">
            <v>UN</v>
          </cell>
          <cell r="F220">
            <v>2</v>
          </cell>
          <cell r="G220">
            <v>240.82</v>
          </cell>
          <cell r="H220">
            <v>71.58</v>
          </cell>
          <cell r="I220">
            <v>391.06</v>
          </cell>
          <cell r="J220">
            <v>782.12</v>
          </cell>
        </row>
        <row r="221">
          <cell r="A221" t="str">
            <v>22.3</v>
          </cell>
          <cell r="B221">
            <v>8</v>
          </cell>
          <cell r="C221" t="str">
            <v>COMPOSIÇÃO 05</v>
          </cell>
          <cell r="D221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21" t="str">
            <v>UN</v>
          </cell>
          <cell r="F221">
            <v>13</v>
          </cell>
          <cell r="G221">
            <v>771.45</v>
          </cell>
          <cell r="H221">
            <v>39.57</v>
          </cell>
          <cell r="I221">
            <v>1015.23</v>
          </cell>
          <cell r="J221">
            <v>13197.99</v>
          </cell>
        </row>
        <row r="222">
          <cell r="A222" t="str">
            <v>22.4</v>
          </cell>
          <cell r="B222">
            <v>11</v>
          </cell>
          <cell r="C222" t="str">
            <v>91926</v>
          </cell>
          <cell r="D222" t="str">
            <v>CABO DE COBRE FLEXÍVEL ISOLADO, 2,5 MM², ANTI-CHAMA 450/750 V, PARA CIRCUITOS TERMINAIS - FORNECIMENTO E INSTALAÇÃO. AF_12/2015</v>
          </cell>
          <cell r="E222" t="str">
            <v>M</v>
          </cell>
          <cell r="F222">
            <v>53</v>
          </cell>
          <cell r="G222">
            <v>1.32</v>
          </cell>
          <cell r="H222">
            <v>0.99</v>
          </cell>
          <cell r="I222">
            <v>2.89</v>
          </cell>
          <cell r="J222">
            <v>153.17000000000002</v>
          </cell>
        </row>
        <row r="223">
          <cell r="A223" t="str">
            <v>22.5</v>
          </cell>
          <cell r="B223">
            <v>12</v>
          </cell>
          <cell r="C223">
            <v>83399</v>
          </cell>
          <cell r="D223" t="str">
            <v>RELE FOTOELETRICO P/ COMANDO DE ILUMINACAO EXTERNA 220V/1000W - FORNECIMENTO E INSTALACAO</v>
          </cell>
          <cell r="E223" t="str">
            <v>UN</v>
          </cell>
          <cell r="F223">
            <v>13</v>
          </cell>
          <cell r="G223">
            <v>16.260000000000002</v>
          </cell>
          <cell r="H223">
            <v>11.84</v>
          </cell>
          <cell r="I223">
            <v>35.17</v>
          </cell>
          <cell r="J223">
            <v>457.21000000000004</v>
          </cell>
        </row>
        <row r="224">
          <cell r="A224" t="str">
            <v>22.6</v>
          </cell>
          <cell r="B224">
            <v>13</v>
          </cell>
          <cell r="C224" t="str">
            <v xml:space="preserve">COMPOSIÇÃO 07 </v>
          </cell>
          <cell r="D224" t="str">
            <v>CONECTOR DE DERIVAÇÃO PERFURANTE - PRINCIPAL 10-95MM² - DERIVAÇÃO 1,5-10MM² - FORNECIMENTO E INSTALAÇÃO</v>
          </cell>
          <cell r="E224" t="str">
            <v>UN.</v>
          </cell>
          <cell r="F224">
            <v>12</v>
          </cell>
          <cell r="G224">
            <v>5.81</v>
          </cell>
          <cell r="H224">
            <v>4.99</v>
          </cell>
          <cell r="I224">
            <v>13.51</v>
          </cell>
          <cell r="J224">
            <v>162.12</v>
          </cell>
        </row>
        <row r="225">
          <cell r="A225" t="str">
            <v>22.7</v>
          </cell>
          <cell r="B225">
            <v>14</v>
          </cell>
          <cell r="C225" t="str">
            <v>COMPOSIÇÃO 08</v>
          </cell>
          <cell r="D225" t="str">
            <v>CINTA AÇO GALVANIZADO 210MM - FORNECIMENTO E INSTALAÇÃO</v>
          </cell>
          <cell r="E225" t="str">
            <v>UN</v>
          </cell>
          <cell r="F225">
            <v>2</v>
          </cell>
          <cell r="G225">
            <v>19.09</v>
          </cell>
          <cell r="H225">
            <v>9.41</v>
          </cell>
          <cell r="I225">
            <v>35.67</v>
          </cell>
          <cell r="J225">
            <v>71.34</v>
          </cell>
        </row>
        <row r="226">
          <cell r="A226" t="str">
            <v>22.8</v>
          </cell>
          <cell r="B226">
            <v>15</v>
          </cell>
          <cell r="C226" t="str">
            <v>COMPOSIÇÃO 09</v>
          </cell>
          <cell r="D226" t="str">
            <v>CINTA AÇO GALVANIZADO 230MM - FORNECIMENTO E INSTALAÇÃO</v>
          </cell>
          <cell r="E226" t="str">
            <v>UN</v>
          </cell>
          <cell r="F226">
            <v>2</v>
          </cell>
          <cell r="G226">
            <v>15.33</v>
          </cell>
          <cell r="H226">
            <v>9.41</v>
          </cell>
          <cell r="I226">
            <v>30.96</v>
          </cell>
          <cell r="J226">
            <v>61.92</v>
          </cell>
        </row>
        <row r="227">
          <cell r="A227" t="str">
            <v>22.9</v>
          </cell>
          <cell r="B227">
            <v>16</v>
          </cell>
          <cell r="C227" t="str">
            <v>COMPOSIÇÃO 10</v>
          </cell>
          <cell r="D227" t="str">
            <v>PARAFUSO FRANCES M16 EM ACO GALVANIZADO, COMPRIMENTO = 70 MM, DIAMETRO = 16MM, CABECA ABAULADA - FORNECIMENTO E INSTALAÇÃO</v>
          </cell>
          <cell r="E227" t="str">
            <v>UN</v>
          </cell>
          <cell r="F227">
            <v>4</v>
          </cell>
          <cell r="G227">
            <v>2.98</v>
          </cell>
          <cell r="H227">
            <v>2.82</v>
          </cell>
          <cell r="I227">
            <v>7.26</v>
          </cell>
          <cell r="J227">
            <v>29.04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23</v>
          </cell>
          <cell r="B229">
            <v>0</v>
          </cell>
          <cell r="C229">
            <v>0</v>
          </cell>
          <cell r="D229" t="str">
            <v>RUA IVANIR AP GATO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12712.380000000001</v>
          </cell>
        </row>
        <row r="230">
          <cell r="A230" t="str">
            <v>23.1</v>
          </cell>
          <cell r="B230">
            <v>5</v>
          </cell>
          <cell r="C230" t="str">
            <v>COMPOSIÇÃO 03</v>
          </cell>
          <cell r="D230" t="str">
            <v>RETIRADA DE EQUIPAMENTOS DE ILUMINAÇÃO PÚBLICA (LUMINÁRIA, REATOR, LÂMPADA E FIAÇÃO) EM BRAÇOS DA REDE DE ILUMINAÇÃO PÚBLICA.</v>
          </cell>
          <cell r="E230" t="str">
            <v>UN</v>
          </cell>
          <cell r="F230">
            <v>6</v>
          </cell>
          <cell r="G230">
            <v>0</v>
          </cell>
          <cell r="H230">
            <v>9.41</v>
          </cell>
          <cell r="I230">
            <v>11.77</v>
          </cell>
          <cell r="J230">
            <v>70.62</v>
          </cell>
        </row>
        <row r="231">
          <cell r="A231" t="str">
            <v>23.2</v>
          </cell>
          <cell r="B231">
            <v>7</v>
          </cell>
          <cell r="C231" t="str">
            <v>COMPOSIÇÃO 04</v>
          </cell>
          <cell r="D231" t="str">
            <v>BRAÇO EM TUBO DE AÇO GALV. A QUENTE  D=48,00mm PROJ HOR=2,920mm E PROJ VERT=2,200mm, EM CHAPA 3,00mm CONFORME PROJETO NAS DIMENSÕES - (METALSINTER, CONIPOST, ARTIP OU SIMILAR) - FORNECIMENTO E INSTALAÇÃO.</v>
          </cell>
          <cell r="E231" t="str">
            <v>UN</v>
          </cell>
          <cell r="F231">
            <v>4</v>
          </cell>
          <cell r="G231">
            <v>240.82</v>
          </cell>
          <cell r="H231">
            <v>71.58</v>
          </cell>
          <cell r="I231">
            <v>391.06</v>
          </cell>
          <cell r="J231">
            <v>1564.24</v>
          </cell>
        </row>
        <row r="232">
          <cell r="A232" t="str">
            <v>23.3</v>
          </cell>
          <cell r="B232">
            <v>8</v>
          </cell>
          <cell r="C232" t="str">
            <v>COMPOSIÇÃO 05</v>
          </cell>
          <cell r="D232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32" t="str">
            <v>UN</v>
          </cell>
          <cell r="F232">
            <v>10</v>
          </cell>
          <cell r="G232">
            <v>771.45</v>
          </cell>
          <cell r="H232">
            <v>39.57</v>
          </cell>
          <cell r="I232">
            <v>1015.23</v>
          </cell>
          <cell r="J232">
            <v>10152.299999999999</v>
          </cell>
        </row>
        <row r="233">
          <cell r="A233" t="str">
            <v>23.4</v>
          </cell>
          <cell r="B233">
            <v>11</v>
          </cell>
          <cell r="C233" t="str">
            <v>91926</v>
          </cell>
          <cell r="D233" t="str">
            <v>CABO DE COBRE FLEXÍVEL ISOLADO, 2,5 MM², ANTI-CHAMA 450/750 V, PARA CIRCUITOS TERMINAIS - FORNECIMENTO E INSTALAÇÃO. AF_12/2015</v>
          </cell>
          <cell r="E233" t="str">
            <v>M</v>
          </cell>
          <cell r="F233">
            <v>58</v>
          </cell>
          <cell r="G233">
            <v>1.32</v>
          </cell>
          <cell r="H233">
            <v>0.99</v>
          </cell>
          <cell r="I233">
            <v>2.89</v>
          </cell>
          <cell r="J233">
            <v>167.62</v>
          </cell>
        </row>
        <row r="234">
          <cell r="A234" t="str">
            <v>23.5</v>
          </cell>
          <cell r="B234">
            <v>12</v>
          </cell>
          <cell r="C234">
            <v>83399</v>
          </cell>
          <cell r="D234" t="str">
            <v>RELE FOTOELETRICO P/ COMANDO DE ILUMINACAO EXTERNA 220V/1000W - FORNECIMENTO E INSTALACAO</v>
          </cell>
          <cell r="E234" t="str">
            <v>UN</v>
          </cell>
          <cell r="F234">
            <v>10</v>
          </cell>
          <cell r="G234">
            <v>16.260000000000002</v>
          </cell>
          <cell r="H234">
            <v>11.84</v>
          </cell>
          <cell r="I234">
            <v>35.17</v>
          </cell>
          <cell r="J234">
            <v>351.70000000000005</v>
          </cell>
        </row>
        <row r="235">
          <cell r="A235" t="str">
            <v>23.6</v>
          </cell>
          <cell r="B235">
            <v>13</v>
          </cell>
          <cell r="C235" t="str">
            <v xml:space="preserve">COMPOSIÇÃO 07 </v>
          </cell>
          <cell r="D235" t="str">
            <v>CONECTOR DE DERIVAÇÃO PERFURANTE - PRINCIPAL 10-95MM² - DERIVAÇÃO 1,5-10MM² - FORNECIMENTO E INSTALAÇÃO</v>
          </cell>
          <cell r="E235" t="str">
            <v>UN.</v>
          </cell>
          <cell r="F235">
            <v>14</v>
          </cell>
          <cell r="G235">
            <v>5.81</v>
          </cell>
          <cell r="H235">
            <v>4.99</v>
          </cell>
          <cell r="I235">
            <v>13.51</v>
          </cell>
          <cell r="J235">
            <v>189.14</v>
          </cell>
        </row>
        <row r="236">
          <cell r="A236" t="str">
            <v>23.7</v>
          </cell>
          <cell r="B236">
            <v>14</v>
          </cell>
          <cell r="C236" t="str">
            <v>COMPOSIÇÃO 08</v>
          </cell>
          <cell r="D236" t="str">
            <v>CINTA AÇO GALVANIZADO 210MM - FORNECIMENTO E INSTALAÇÃO</v>
          </cell>
          <cell r="E236" t="str">
            <v>UN</v>
          </cell>
          <cell r="F236">
            <v>2</v>
          </cell>
          <cell r="G236">
            <v>19.09</v>
          </cell>
          <cell r="H236">
            <v>9.41</v>
          </cell>
          <cell r="I236">
            <v>35.67</v>
          </cell>
          <cell r="J236">
            <v>71.34</v>
          </cell>
        </row>
        <row r="237">
          <cell r="A237" t="str">
            <v>23.8</v>
          </cell>
          <cell r="B237">
            <v>15</v>
          </cell>
          <cell r="C237" t="str">
            <v>COMPOSIÇÃO 09</v>
          </cell>
          <cell r="D237" t="str">
            <v>CINTA AÇO GALVANIZADO 230MM - FORNECIMENTO E INSTALAÇÃO</v>
          </cell>
          <cell r="E237" t="str">
            <v>UN</v>
          </cell>
          <cell r="F237">
            <v>2</v>
          </cell>
          <cell r="G237">
            <v>15.33</v>
          </cell>
          <cell r="H237">
            <v>9.41</v>
          </cell>
          <cell r="I237">
            <v>30.96</v>
          </cell>
          <cell r="J237">
            <v>61.92</v>
          </cell>
        </row>
        <row r="238">
          <cell r="A238" t="str">
            <v>23.9</v>
          </cell>
          <cell r="B238">
            <v>16</v>
          </cell>
          <cell r="C238" t="str">
            <v>COMPOSIÇÃO 10</v>
          </cell>
          <cell r="D238" t="str">
            <v>PARAFUSO FRANCES M16 EM ACO GALVANIZADO, COMPRIMENTO = 70 MM, DIAMETRO = 16MM, CABECA ABAULADA - FORNECIMENTO E INSTALAÇÃO</v>
          </cell>
          <cell r="E238" t="str">
            <v>UN</v>
          </cell>
          <cell r="F238">
            <v>4</v>
          </cell>
          <cell r="G238">
            <v>2.98</v>
          </cell>
          <cell r="H238">
            <v>2.82</v>
          </cell>
          <cell r="I238">
            <v>7.26</v>
          </cell>
          <cell r="J238">
            <v>29.04</v>
          </cell>
        </row>
        <row r="239">
          <cell r="A239" t="str">
            <v>23.10</v>
          </cell>
          <cell r="B239">
            <v>17</v>
          </cell>
          <cell r="C239" t="str">
            <v>COMPOSIÇÃO 11</v>
          </cell>
          <cell r="D239" t="str">
            <v>PARAFUSO M16 EM ACO GALVANIZADO, COMPRIMENTO = 250 MM, DIAMETRO = 16 MM, ROSCA MAQUINA, CABECA QUADRADA - FORNECIMENTO E INSTALAÇÃO</v>
          </cell>
          <cell r="E239" t="str">
            <v>UN</v>
          </cell>
          <cell r="F239">
            <v>2</v>
          </cell>
          <cell r="G239">
            <v>6.63</v>
          </cell>
          <cell r="H239">
            <v>3.76</v>
          </cell>
          <cell r="I239">
            <v>13</v>
          </cell>
          <cell r="J239">
            <v>26</v>
          </cell>
        </row>
        <row r="240">
          <cell r="A240" t="str">
            <v>23.11</v>
          </cell>
          <cell r="B240">
            <v>18</v>
          </cell>
          <cell r="C240" t="str">
            <v>COMPOSIÇÃO 12</v>
          </cell>
          <cell r="D240" t="str">
            <v>PARAFUSO M16 EM ACO GALVANIZADO, COMPRIMENTO =300 MM, DIAMETRO = 16 MM, ROSCA MAQUINA, CABECA QUADRADA - FORNECIMENTO E INSTALAÇÃO</v>
          </cell>
          <cell r="E240" t="str">
            <v>UN</v>
          </cell>
          <cell r="F240">
            <v>2</v>
          </cell>
          <cell r="G240">
            <v>7.61</v>
          </cell>
          <cell r="H240">
            <v>3.76</v>
          </cell>
          <cell r="I240">
            <v>14.23</v>
          </cell>
          <cell r="J240">
            <v>28.46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24</v>
          </cell>
          <cell r="B242">
            <v>0</v>
          </cell>
          <cell r="C242">
            <v>0</v>
          </cell>
          <cell r="D242" t="str">
            <v>RUA PROJETADA 3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2141.6800000000003</v>
          </cell>
        </row>
        <row r="243">
          <cell r="A243" t="str">
            <v>24.1</v>
          </cell>
          <cell r="B243">
            <v>5</v>
          </cell>
          <cell r="C243" t="str">
            <v>COMPOSIÇÃO 03</v>
          </cell>
          <cell r="D243" t="str">
            <v>RETIRADA DE EQUIPAMENTOS DE ILUMINAÇÃO PÚBLICA (LUMINÁRIA, REATOR, LÂMPADA E FIAÇÃO) EM BRAÇOS DA REDE DE ILUMINAÇÃO PÚBLICA.</v>
          </cell>
          <cell r="E243" t="str">
            <v>UN</v>
          </cell>
          <cell r="F243">
            <v>2</v>
          </cell>
          <cell r="G243">
            <v>0</v>
          </cell>
          <cell r="H243">
            <v>9.41</v>
          </cell>
          <cell r="I243">
            <v>11.77</v>
          </cell>
          <cell r="J243">
            <v>23.54</v>
          </cell>
        </row>
        <row r="244">
          <cell r="A244" t="str">
            <v>24.2</v>
          </cell>
          <cell r="B244">
            <v>8</v>
          </cell>
          <cell r="C244" t="str">
            <v>COMPOSIÇÃO 05</v>
          </cell>
          <cell r="D244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44" t="str">
            <v>UN</v>
          </cell>
          <cell r="F244">
            <v>2</v>
          </cell>
          <cell r="G244">
            <v>771.45</v>
          </cell>
          <cell r="H244">
            <v>39.57</v>
          </cell>
          <cell r="I244">
            <v>1015.23</v>
          </cell>
          <cell r="J244">
            <v>2030.46</v>
          </cell>
        </row>
        <row r="245">
          <cell r="A245" t="str">
            <v>24.3</v>
          </cell>
          <cell r="B245">
            <v>11</v>
          </cell>
          <cell r="C245" t="str">
            <v>91926</v>
          </cell>
          <cell r="D245" t="str">
            <v>CABO DE COBRE FLEXÍVEL ISOLADO, 2,5 MM², ANTI-CHAMA 450/750 V, PARA CIRCUITOS TERMINAIS - FORNECIMENTO E INSTALAÇÃO. AF_12/2015</v>
          </cell>
          <cell r="E245" t="str">
            <v>M</v>
          </cell>
          <cell r="F245">
            <v>6</v>
          </cell>
          <cell r="G245">
            <v>1.32</v>
          </cell>
          <cell r="H245">
            <v>0.99</v>
          </cell>
          <cell r="I245">
            <v>2.89</v>
          </cell>
          <cell r="J245">
            <v>17.34</v>
          </cell>
        </row>
        <row r="246">
          <cell r="A246" t="str">
            <v>24.4</v>
          </cell>
          <cell r="B246">
            <v>12</v>
          </cell>
          <cell r="C246">
            <v>83399</v>
          </cell>
          <cell r="D246" t="str">
            <v>RELE FOTOELETRICO P/ COMANDO DE ILUMINACAO EXTERNA 220V/1000W - FORNECIMENTO E INSTALACAO</v>
          </cell>
          <cell r="E246" t="str">
            <v>UN</v>
          </cell>
          <cell r="F246">
            <v>2</v>
          </cell>
          <cell r="G246">
            <v>16.260000000000002</v>
          </cell>
          <cell r="H246">
            <v>11.84</v>
          </cell>
          <cell r="I246">
            <v>35.17</v>
          </cell>
          <cell r="J246">
            <v>70.34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25</v>
          </cell>
          <cell r="B248">
            <v>0</v>
          </cell>
          <cell r="C248">
            <v>0</v>
          </cell>
          <cell r="D248" t="str">
            <v>RUA PROJETADA 2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1070.8400000000001</v>
          </cell>
        </row>
        <row r="249">
          <cell r="A249" t="str">
            <v>25.1</v>
          </cell>
          <cell r="B249">
            <v>5</v>
          </cell>
          <cell r="C249" t="str">
            <v>COMPOSIÇÃO 03</v>
          </cell>
          <cell r="D249" t="str">
            <v>RETIRADA DE EQUIPAMENTOS DE ILUMINAÇÃO PÚBLICA (LUMINÁRIA, REATOR, LÂMPADA E FIAÇÃO) EM BRAÇOS DA REDE DE ILUMINAÇÃO PÚBLICA.</v>
          </cell>
          <cell r="E249" t="str">
            <v>UN</v>
          </cell>
          <cell r="F249">
            <v>1</v>
          </cell>
          <cell r="G249">
            <v>0</v>
          </cell>
          <cell r="H249">
            <v>9.41</v>
          </cell>
          <cell r="I249">
            <v>11.77</v>
          </cell>
          <cell r="J249">
            <v>11.77</v>
          </cell>
        </row>
        <row r="250">
          <cell r="A250" t="str">
            <v>25.2</v>
          </cell>
          <cell r="B250">
            <v>8</v>
          </cell>
          <cell r="C250" t="str">
            <v>COMPOSIÇÃO 05</v>
          </cell>
          <cell r="D25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50" t="str">
            <v>UN</v>
          </cell>
          <cell r="F250">
            <v>1</v>
          </cell>
          <cell r="G250">
            <v>771.45</v>
          </cell>
          <cell r="H250">
            <v>39.57</v>
          </cell>
          <cell r="I250">
            <v>1015.23</v>
          </cell>
          <cell r="J250">
            <v>1015.23</v>
          </cell>
        </row>
        <row r="251">
          <cell r="A251" t="str">
            <v>25.3</v>
          </cell>
          <cell r="B251">
            <v>11</v>
          </cell>
          <cell r="C251" t="str">
            <v>91926</v>
          </cell>
          <cell r="D251" t="str">
            <v>CABO DE COBRE FLEXÍVEL ISOLADO, 2,5 MM², ANTI-CHAMA 450/750 V, PARA CIRCUITOS TERMINAIS - FORNECIMENTO E INSTALAÇÃO. AF_12/2015</v>
          </cell>
          <cell r="E251" t="str">
            <v>M</v>
          </cell>
          <cell r="F251">
            <v>3</v>
          </cell>
          <cell r="G251">
            <v>1.32</v>
          </cell>
          <cell r="H251">
            <v>0.99</v>
          </cell>
          <cell r="I251">
            <v>2.89</v>
          </cell>
          <cell r="J251">
            <v>8.67</v>
          </cell>
        </row>
        <row r="252">
          <cell r="A252" t="str">
            <v>25.4</v>
          </cell>
          <cell r="B252">
            <v>12</v>
          </cell>
          <cell r="C252">
            <v>83399</v>
          </cell>
          <cell r="D252" t="str">
            <v>RELE FOTOELETRICO P/ COMANDO DE ILUMINACAO EXTERNA 220V/1000W - FORNECIMENTO E INSTALACAO</v>
          </cell>
          <cell r="E252" t="str">
            <v>UN</v>
          </cell>
          <cell r="F252">
            <v>1</v>
          </cell>
          <cell r="G252">
            <v>16.260000000000002</v>
          </cell>
          <cell r="H252">
            <v>11.84</v>
          </cell>
          <cell r="I252">
            <v>35.17</v>
          </cell>
          <cell r="J252">
            <v>35.17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26</v>
          </cell>
          <cell r="B254">
            <v>0</v>
          </cell>
          <cell r="C254">
            <v>0</v>
          </cell>
          <cell r="D254" t="str">
            <v>RUA PROJETADA 1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4829.8400000000011</v>
          </cell>
        </row>
        <row r="255">
          <cell r="A255" t="str">
            <v>26.1</v>
          </cell>
          <cell r="B255">
            <v>5</v>
          </cell>
          <cell r="C255" t="str">
            <v>COMPOSIÇÃO 03</v>
          </cell>
          <cell r="D255" t="str">
            <v>RETIRADA DE EQUIPAMENTOS DE ILUMINAÇÃO PÚBLICA (LUMINÁRIA, REATOR, LÂMPADA E FIAÇÃO) EM BRAÇOS DA REDE DE ILUMINAÇÃO PÚBLICA.</v>
          </cell>
          <cell r="E255" t="str">
            <v>UN</v>
          </cell>
          <cell r="F255">
            <v>4</v>
          </cell>
          <cell r="G255">
            <v>0</v>
          </cell>
          <cell r="H255">
            <v>9.41</v>
          </cell>
          <cell r="I255">
            <v>11.77</v>
          </cell>
          <cell r="J255">
            <v>47.08</v>
          </cell>
        </row>
        <row r="256">
          <cell r="A256" t="str">
            <v>26.2</v>
          </cell>
          <cell r="B256">
            <v>7</v>
          </cell>
          <cell r="C256" t="str">
            <v>COMPOSIÇÃO 04</v>
          </cell>
          <cell r="D256" t="str">
            <v>BRAÇO EM TUBO DE AÇO GALV. A QUENTE  D=48,00mm PROJ HOR=2,920mm E PROJ VERT=2,200mm, EM CHAPA 3,00mm CONFORME PROJETO NAS DIMENSÕES - (METALSINTER, CONIPOST, ARTIP OU SIMILAR) - FORNECIMENTO E INSTALAÇÃO.</v>
          </cell>
          <cell r="E256" t="str">
            <v>UN</v>
          </cell>
          <cell r="F256">
            <v>1</v>
          </cell>
          <cell r="G256">
            <v>240.82</v>
          </cell>
          <cell r="H256">
            <v>71.58</v>
          </cell>
          <cell r="I256">
            <v>391.06</v>
          </cell>
          <cell r="J256">
            <v>391.06</v>
          </cell>
        </row>
        <row r="257">
          <cell r="A257" t="str">
            <v>26.3</v>
          </cell>
          <cell r="B257">
            <v>8</v>
          </cell>
          <cell r="C257" t="str">
            <v>COMPOSIÇÃO 05</v>
          </cell>
          <cell r="D257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57" t="str">
            <v>UN</v>
          </cell>
          <cell r="F257">
            <v>4</v>
          </cell>
          <cell r="G257">
            <v>771.45</v>
          </cell>
          <cell r="H257">
            <v>39.57</v>
          </cell>
          <cell r="I257">
            <v>1015.23</v>
          </cell>
          <cell r="J257">
            <v>4060.92</v>
          </cell>
        </row>
        <row r="258">
          <cell r="A258" t="str">
            <v>26.4</v>
          </cell>
          <cell r="B258">
            <v>11</v>
          </cell>
          <cell r="C258" t="str">
            <v>91926</v>
          </cell>
          <cell r="D258" t="str">
            <v>CABO DE COBRE FLEXÍVEL ISOLADO, 2,5 MM², ANTI-CHAMA 450/750 V, PARA CIRCUITOS TERMINAIS - FORNECIMENTO E INSTALAÇÃO. AF_12/2015</v>
          </cell>
          <cell r="E258" t="str">
            <v>M</v>
          </cell>
          <cell r="F258">
            <v>19</v>
          </cell>
          <cell r="G258">
            <v>1.32</v>
          </cell>
          <cell r="H258">
            <v>0.99</v>
          </cell>
          <cell r="I258">
            <v>2.89</v>
          </cell>
          <cell r="J258">
            <v>54.910000000000004</v>
          </cell>
        </row>
        <row r="259">
          <cell r="A259" t="str">
            <v>26.5</v>
          </cell>
          <cell r="B259">
            <v>12</v>
          </cell>
          <cell r="C259">
            <v>83399</v>
          </cell>
          <cell r="D259" t="str">
            <v>RELE FOTOELETRICO P/ COMANDO DE ILUMINACAO EXTERNA 220V/1000W - FORNECIMENTO E INSTALACAO</v>
          </cell>
          <cell r="E259" t="str">
            <v>UN</v>
          </cell>
          <cell r="F259">
            <v>4</v>
          </cell>
          <cell r="G259">
            <v>16.260000000000002</v>
          </cell>
          <cell r="H259">
            <v>11.84</v>
          </cell>
          <cell r="I259">
            <v>35.17</v>
          </cell>
          <cell r="J259">
            <v>140.68</v>
          </cell>
        </row>
        <row r="260">
          <cell r="A260" t="str">
            <v>26.6</v>
          </cell>
          <cell r="B260">
            <v>13</v>
          </cell>
          <cell r="C260" t="str">
            <v xml:space="preserve">COMPOSIÇÃO 07 </v>
          </cell>
          <cell r="D260" t="str">
            <v>CONECTOR DE DERIVAÇÃO PERFURANTE - PRINCIPAL 10-95MM² - DERIVAÇÃO 1,5-10MM² - FORNECIMENTO E INSTALAÇÃO</v>
          </cell>
          <cell r="E260" t="str">
            <v>UN.</v>
          </cell>
          <cell r="F260">
            <v>4</v>
          </cell>
          <cell r="G260">
            <v>5.81</v>
          </cell>
          <cell r="H260">
            <v>4.99</v>
          </cell>
          <cell r="I260">
            <v>13.51</v>
          </cell>
          <cell r="J260">
            <v>54.04</v>
          </cell>
        </row>
        <row r="261">
          <cell r="A261" t="str">
            <v>26.7</v>
          </cell>
          <cell r="B261">
            <v>14</v>
          </cell>
          <cell r="C261" t="str">
            <v>COMPOSIÇÃO 08</v>
          </cell>
          <cell r="D261" t="str">
            <v>CINTA AÇO GALVANIZADO 210MM - FORNECIMENTO E INSTALAÇÃO</v>
          </cell>
          <cell r="E261" t="str">
            <v>UN</v>
          </cell>
          <cell r="F261">
            <v>1</v>
          </cell>
          <cell r="G261">
            <v>19.09</v>
          </cell>
          <cell r="H261">
            <v>9.41</v>
          </cell>
          <cell r="I261">
            <v>35.67</v>
          </cell>
          <cell r="J261">
            <v>35.67</v>
          </cell>
        </row>
        <row r="262">
          <cell r="A262" t="str">
            <v>26.8</v>
          </cell>
          <cell r="B262">
            <v>15</v>
          </cell>
          <cell r="C262" t="str">
            <v>COMPOSIÇÃO 09</v>
          </cell>
          <cell r="D262" t="str">
            <v>CINTA AÇO GALVANIZADO 230MM - FORNECIMENTO E INSTALAÇÃO</v>
          </cell>
          <cell r="E262" t="str">
            <v>UN</v>
          </cell>
          <cell r="F262">
            <v>1</v>
          </cell>
          <cell r="G262">
            <v>15.33</v>
          </cell>
          <cell r="H262">
            <v>9.41</v>
          </cell>
          <cell r="I262">
            <v>30.96</v>
          </cell>
          <cell r="J262">
            <v>30.96</v>
          </cell>
        </row>
        <row r="263">
          <cell r="A263" t="str">
            <v>26.9</v>
          </cell>
          <cell r="B263">
            <v>16</v>
          </cell>
          <cell r="C263" t="str">
            <v>COMPOSIÇÃO 10</v>
          </cell>
          <cell r="D263" t="str">
            <v>PARAFUSO FRANCES M16 EM ACO GALVANIZADO, COMPRIMENTO = 70 MM, DIAMETRO = 16MM, CABECA ABAULADA - FORNECIMENTO E INSTALAÇÃO</v>
          </cell>
          <cell r="E263" t="str">
            <v>UN</v>
          </cell>
          <cell r="F263">
            <v>2</v>
          </cell>
          <cell r="G263">
            <v>2.98</v>
          </cell>
          <cell r="H263">
            <v>2.82</v>
          </cell>
          <cell r="I263">
            <v>7.26</v>
          </cell>
          <cell r="J263">
            <v>14.52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27</v>
          </cell>
          <cell r="B265">
            <v>0</v>
          </cell>
          <cell r="C265">
            <v>0</v>
          </cell>
          <cell r="D265" t="str">
            <v>RUA SEBASTIÃO LINO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2141.6800000000003</v>
          </cell>
        </row>
        <row r="266">
          <cell r="A266" t="str">
            <v>27.1</v>
          </cell>
          <cell r="B266">
            <v>5</v>
          </cell>
          <cell r="C266" t="str">
            <v>COMPOSIÇÃO 03</v>
          </cell>
          <cell r="D266" t="str">
            <v>RETIRADA DE EQUIPAMENTOS DE ILUMINAÇÃO PÚBLICA (LUMINÁRIA, REATOR, LÂMPADA E FIAÇÃO) EM BRAÇOS DA REDE DE ILUMINAÇÃO PÚBLICA.</v>
          </cell>
          <cell r="E266" t="str">
            <v>UN</v>
          </cell>
          <cell r="F266">
            <v>2</v>
          </cell>
          <cell r="G266">
            <v>0</v>
          </cell>
          <cell r="H266">
            <v>9.41</v>
          </cell>
          <cell r="I266">
            <v>11.77</v>
          </cell>
          <cell r="J266">
            <v>23.54</v>
          </cell>
        </row>
        <row r="267">
          <cell r="A267" t="str">
            <v>27.2</v>
          </cell>
          <cell r="B267">
            <v>8</v>
          </cell>
          <cell r="C267" t="str">
            <v>COMPOSIÇÃO 05</v>
          </cell>
          <cell r="D267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67" t="str">
            <v>UN</v>
          </cell>
          <cell r="F267">
            <v>2</v>
          </cell>
          <cell r="G267">
            <v>771.45</v>
          </cell>
          <cell r="H267">
            <v>39.57</v>
          </cell>
          <cell r="I267">
            <v>1015.23</v>
          </cell>
          <cell r="J267">
            <v>2030.46</v>
          </cell>
        </row>
        <row r="268">
          <cell r="A268" t="str">
            <v>27.3</v>
          </cell>
          <cell r="B268">
            <v>11</v>
          </cell>
          <cell r="C268" t="str">
            <v>91926</v>
          </cell>
          <cell r="D268" t="str">
            <v>CABO DE COBRE FLEXÍVEL ISOLADO, 2,5 MM², ANTI-CHAMA 450/750 V, PARA CIRCUITOS TERMINAIS - FORNECIMENTO E INSTALAÇÃO. AF_12/2015</v>
          </cell>
          <cell r="E268" t="str">
            <v>M</v>
          </cell>
          <cell r="F268">
            <v>6</v>
          </cell>
          <cell r="G268">
            <v>1.32</v>
          </cell>
          <cell r="H268">
            <v>0.99</v>
          </cell>
          <cell r="I268">
            <v>2.89</v>
          </cell>
          <cell r="J268">
            <v>17.34</v>
          </cell>
        </row>
        <row r="269">
          <cell r="A269" t="str">
            <v>27.4</v>
          </cell>
          <cell r="B269">
            <v>12</v>
          </cell>
          <cell r="C269">
            <v>83399</v>
          </cell>
          <cell r="D269" t="str">
            <v>RELE FOTOELETRICO P/ COMANDO DE ILUMINACAO EXTERNA 220V/1000W - FORNECIMENTO E INSTALACAO</v>
          </cell>
          <cell r="E269" t="str">
            <v>UN</v>
          </cell>
          <cell r="F269">
            <v>2</v>
          </cell>
          <cell r="G269">
            <v>16.260000000000002</v>
          </cell>
          <cell r="H269">
            <v>11.84</v>
          </cell>
          <cell r="I269">
            <v>35.17</v>
          </cell>
          <cell r="J269">
            <v>70.34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28</v>
          </cell>
          <cell r="B271">
            <v>0</v>
          </cell>
          <cell r="C271">
            <v>0</v>
          </cell>
          <cell r="D271" t="str">
            <v>RUA MARIA AUGUSTA DE CARVALHO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12422.030000000002</v>
          </cell>
        </row>
        <row r="272">
          <cell r="A272" t="str">
            <v>28.1</v>
          </cell>
          <cell r="B272">
            <v>5</v>
          </cell>
          <cell r="C272" t="str">
            <v>COMPOSIÇÃO 03</v>
          </cell>
          <cell r="D272" t="str">
            <v>RETIRADA DE EQUIPAMENTOS DE ILUMINAÇÃO PÚBLICA (LUMINÁRIA, REATOR, LÂMPADA E FIAÇÃO) EM BRAÇOS DA REDE DE ILUMINAÇÃO PÚBLICA.</v>
          </cell>
          <cell r="E272" t="str">
            <v>UN</v>
          </cell>
          <cell r="F272">
            <v>10</v>
          </cell>
          <cell r="G272">
            <v>0</v>
          </cell>
          <cell r="H272">
            <v>9.41</v>
          </cell>
          <cell r="I272">
            <v>11.77</v>
          </cell>
          <cell r="J272">
            <v>117.69999999999999</v>
          </cell>
        </row>
        <row r="273">
          <cell r="A273" t="str">
            <v>28.2</v>
          </cell>
          <cell r="B273">
            <v>7</v>
          </cell>
          <cell r="C273" t="str">
            <v>COMPOSIÇÃO 04</v>
          </cell>
          <cell r="D273" t="str">
            <v>BRAÇO EM TUBO DE AÇO GALV. A QUENTE  D=48,00mm PROJ HOR=2,920mm E PROJ VERT=2,200mm, EM CHAPA 3,00mm CONFORME PROJETO NAS DIMENSÕES - (METALSINTER, CONIPOST, ARTIP OU SIMILAR) - FORNECIMENTO E INSTALAÇÃO.</v>
          </cell>
          <cell r="E273" t="str">
            <v>UN</v>
          </cell>
          <cell r="F273">
            <v>1</v>
          </cell>
          <cell r="G273">
            <v>240.82</v>
          </cell>
          <cell r="H273">
            <v>71.58</v>
          </cell>
          <cell r="I273">
            <v>391.06</v>
          </cell>
          <cell r="J273">
            <v>391.06</v>
          </cell>
        </row>
        <row r="274">
          <cell r="A274" t="str">
            <v>28.3</v>
          </cell>
          <cell r="B274">
            <v>8</v>
          </cell>
          <cell r="C274" t="str">
            <v>COMPOSIÇÃO 05</v>
          </cell>
          <cell r="D274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74" t="str">
            <v>UN</v>
          </cell>
          <cell r="F274">
            <v>11</v>
          </cell>
          <cell r="G274">
            <v>771.45</v>
          </cell>
          <cell r="H274">
            <v>39.57</v>
          </cell>
          <cell r="I274">
            <v>1015.23</v>
          </cell>
          <cell r="J274">
            <v>11167.53</v>
          </cell>
        </row>
        <row r="275">
          <cell r="A275" t="str">
            <v>28.4</v>
          </cell>
          <cell r="B275">
            <v>11</v>
          </cell>
          <cell r="C275" t="str">
            <v>91926</v>
          </cell>
          <cell r="D275" t="str">
            <v>CABO DE COBRE FLEXÍVEL ISOLADO, 2,5 MM², ANTI-CHAMA 450/750 V, PARA CIRCUITOS TERMINAIS - FORNECIMENTO E INSTALAÇÃO. AF_12/2015</v>
          </cell>
          <cell r="E275" t="str">
            <v>M</v>
          </cell>
          <cell r="F275">
            <v>40</v>
          </cell>
          <cell r="G275">
            <v>1.32</v>
          </cell>
          <cell r="H275">
            <v>0.99</v>
          </cell>
          <cell r="I275">
            <v>2.89</v>
          </cell>
          <cell r="J275">
            <v>115.60000000000001</v>
          </cell>
        </row>
        <row r="276">
          <cell r="A276" t="str">
            <v>28.5</v>
          </cell>
          <cell r="B276">
            <v>12</v>
          </cell>
          <cell r="C276">
            <v>83399</v>
          </cell>
          <cell r="D276" t="str">
            <v>RELE FOTOELETRICO P/ COMANDO DE ILUMINACAO EXTERNA 220V/1000W - FORNECIMENTO E INSTALACAO</v>
          </cell>
          <cell r="E276" t="str">
            <v>UN</v>
          </cell>
          <cell r="F276">
            <v>11</v>
          </cell>
          <cell r="G276">
            <v>16.260000000000002</v>
          </cell>
          <cell r="H276">
            <v>11.84</v>
          </cell>
          <cell r="I276">
            <v>35.17</v>
          </cell>
          <cell r="J276">
            <v>386.87</v>
          </cell>
        </row>
        <row r="277">
          <cell r="A277" t="str">
            <v>28.6</v>
          </cell>
          <cell r="B277">
            <v>13</v>
          </cell>
          <cell r="C277" t="str">
            <v xml:space="preserve">COMPOSIÇÃO 07 </v>
          </cell>
          <cell r="D277" t="str">
            <v>CONECTOR DE DERIVAÇÃO PERFURANTE - PRINCIPAL 10-95MM² - DERIVAÇÃO 1,5-10MM² - FORNECIMENTO E INSTALAÇÃO</v>
          </cell>
          <cell r="E277" t="str">
            <v>UN.</v>
          </cell>
          <cell r="F277">
            <v>12</v>
          </cell>
          <cell r="G277">
            <v>5.81</v>
          </cell>
          <cell r="H277">
            <v>4.99</v>
          </cell>
          <cell r="I277">
            <v>13.51</v>
          </cell>
          <cell r="J277">
            <v>162.12</v>
          </cell>
        </row>
        <row r="278">
          <cell r="A278" t="str">
            <v>28.7</v>
          </cell>
          <cell r="B278">
            <v>14</v>
          </cell>
          <cell r="C278" t="str">
            <v>COMPOSIÇÃO 08</v>
          </cell>
          <cell r="D278" t="str">
            <v>CINTA AÇO GALVANIZADO 210MM - FORNECIMENTO E INSTALAÇÃO</v>
          </cell>
          <cell r="E278" t="str">
            <v>UN</v>
          </cell>
          <cell r="F278">
            <v>1</v>
          </cell>
          <cell r="G278">
            <v>19.09</v>
          </cell>
          <cell r="H278">
            <v>9.41</v>
          </cell>
          <cell r="I278">
            <v>35.67</v>
          </cell>
          <cell r="J278">
            <v>35.67</v>
          </cell>
        </row>
        <row r="279">
          <cell r="A279" t="str">
            <v>28.8</v>
          </cell>
          <cell r="B279">
            <v>15</v>
          </cell>
          <cell r="C279" t="str">
            <v>COMPOSIÇÃO 09</v>
          </cell>
          <cell r="D279" t="str">
            <v>CINTA AÇO GALVANIZADO 230MM - FORNECIMENTO E INSTALAÇÃO</v>
          </cell>
          <cell r="E279" t="str">
            <v>UN</v>
          </cell>
          <cell r="F279">
            <v>1</v>
          </cell>
          <cell r="G279">
            <v>15.33</v>
          </cell>
          <cell r="H279">
            <v>9.41</v>
          </cell>
          <cell r="I279">
            <v>30.96</v>
          </cell>
          <cell r="J279">
            <v>30.96</v>
          </cell>
        </row>
        <row r="280">
          <cell r="A280" t="str">
            <v>28.9</v>
          </cell>
          <cell r="B280">
            <v>16</v>
          </cell>
          <cell r="C280" t="str">
            <v>COMPOSIÇÃO 10</v>
          </cell>
          <cell r="D280" t="str">
            <v>PARAFUSO FRANCES M16 EM ACO GALVANIZADO, COMPRIMENTO = 70 MM, DIAMETRO = 16MM, CABECA ABAULADA - FORNECIMENTO E INSTALAÇÃO</v>
          </cell>
          <cell r="E280" t="str">
            <v>UN</v>
          </cell>
          <cell r="F280">
            <v>2</v>
          </cell>
          <cell r="G280">
            <v>2.98</v>
          </cell>
          <cell r="H280">
            <v>2.82</v>
          </cell>
          <cell r="I280">
            <v>7.26</v>
          </cell>
          <cell r="J280">
            <v>14.52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29</v>
          </cell>
          <cell r="B282">
            <v>0</v>
          </cell>
          <cell r="C282">
            <v>0</v>
          </cell>
          <cell r="D282" t="str">
            <v>RUA JANUÁRIO AZAMBUJA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4337.4000000000005</v>
          </cell>
        </row>
        <row r="283">
          <cell r="A283" t="str">
            <v>29.1</v>
          </cell>
          <cell r="B283">
            <v>5</v>
          </cell>
          <cell r="C283" t="str">
            <v>COMPOSIÇÃO 03</v>
          </cell>
          <cell r="D283" t="str">
            <v>RETIRADA DE EQUIPAMENTOS DE ILUMINAÇÃO PÚBLICA (LUMINÁRIA, REATOR, LÂMPADA E FIAÇÃO) EM BRAÇOS DA REDE DE ILUMINAÇÃO PÚBLICA.</v>
          </cell>
          <cell r="E283" t="str">
            <v>UN</v>
          </cell>
          <cell r="F283">
            <v>4</v>
          </cell>
          <cell r="G283">
            <v>0</v>
          </cell>
          <cell r="H283">
            <v>9.41</v>
          </cell>
          <cell r="I283">
            <v>11.77</v>
          </cell>
          <cell r="J283">
            <v>47.08</v>
          </cell>
        </row>
        <row r="284">
          <cell r="A284" t="str">
            <v>29.2</v>
          </cell>
          <cell r="B284">
            <v>8</v>
          </cell>
          <cell r="C284" t="str">
            <v>COMPOSIÇÃO 05</v>
          </cell>
          <cell r="D284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84" t="str">
            <v>UN</v>
          </cell>
          <cell r="F284">
            <v>4</v>
          </cell>
          <cell r="G284">
            <v>771.45</v>
          </cell>
          <cell r="H284">
            <v>39.57</v>
          </cell>
          <cell r="I284">
            <v>1015.23</v>
          </cell>
          <cell r="J284">
            <v>4060.92</v>
          </cell>
        </row>
        <row r="285">
          <cell r="A285" t="str">
            <v>29.3</v>
          </cell>
          <cell r="B285">
            <v>11</v>
          </cell>
          <cell r="C285" t="str">
            <v>91926</v>
          </cell>
          <cell r="D285" t="str">
            <v>CABO DE COBRE FLEXÍVEL ISOLADO, 2,5 MM², ANTI-CHAMA 450/750 V, PARA CIRCUITOS TERMINAIS - FORNECIMENTO E INSTALAÇÃO. AF_12/2015</v>
          </cell>
          <cell r="E285" t="str">
            <v>M</v>
          </cell>
          <cell r="F285">
            <v>12</v>
          </cell>
          <cell r="G285">
            <v>1.32</v>
          </cell>
          <cell r="H285">
            <v>0.99</v>
          </cell>
          <cell r="I285">
            <v>2.89</v>
          </cell>
          <cell r="J285">
            <v>34.68</v>
          </cell>
        </row>
        <row r="286">
          <cell r="A286" t="str">
            <v>29.4</v>
          </cell>
          <cell r="B286">
            <v>12</v>
          </cell>
          <cell r="C286">
            <v>83399</v>
          </cell>
          <cell r="D286" t="str">
            <v>RELE FOTOELETRICO P/ COMANDO DE ILUMINACAO EXTERNA 220V/1000W - FORNECIMENTO E INSTALACAO</v>
          </cell>
          <cell r="E286" t="str">
            <v>UN</v>
          </cell>
          <cell r="F286">
            <v>4</v>
          </cell>
          <cell r="G286">
            <v>16.260000000000002</v>
          </cell>
          <cell r="H286">
            <v>11.84</v>
          </cell>
          <cell r="I286">
            <v>35.17</v>
          </cell>
          <cell r="J286">
            <v>140.68</v>
          </cell>
        </row>
        <row r="287">
          <cell r="A287" t="str">
            <v>29.5</v>
          </cell>
          <cell r="B287">
            <v>13</v>
          </cell>
          <cell r="C287" t="str">
            <v xml:space="preserve">COMPOSIÇÃO 07 </v>
          </cell>
          <cell r="D287" t="str">
            <v>CONECTOR DE DERIVAÇÃO PERFURANTE - PRINCIPAL 10-95MM² - DERIVAÇÃO 1,5-10MM² - FORNECIMENTO E INSTALAÇÃO</v>
          </cell>
          <cell r="E287" t="str">
            <v>UN.</v>
          </cell>
          <cell r="F287">
            <v>4</v>
          </cell>
          <cell r="G287">
            <v>5.81</v>
          </cell>
          <cell r="H287">
            <v>4.99</v>
          </cell>
          <cell r="I287">
            <v>13.51</v>
          </cell>
          <cell r="J287">
            <v>54.04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30</v>
          </cell>
          <cell r="B289">
            <v>0</v>
          </cell>
          <cell r="C289">
            <v>0</v>
          </cell>
          <cell r="D289" t="str">
            <v>RUA NELSON FERREIRA DOMINGUES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3242.4300000000003</v>
          </cell>
        </row>
        <row r="290">
          <cell r="A290" t="str">
            <v>30.1</v>
          </cell>
          <cell r="B290">
            <v>5</v>
          </cell>
          <cell r="C290" t="str">
            <v>COMPOSIÇÃO 03</v>
          </cell>
          <cell r="D290" t="str">
            <v>RETIRADA DE EQUIPAMENTOS DE ILUMINAÇÃO PÚBLICA (LUMINÁRIA, REATOR, LÂMPADA E FIAÇÃO) EM BRAÇOS DA REDE DE ILUMINAÇÃO PÚBLICA.</v>
          </cell>
          <cell r="E290" t="str">
            <v>UN</v>
          </cell>
          <cell r="F290">
            <v>3</v>
          </cell>
          <cell r="G290">
            <v>0</v>
          </cell>
          <cell r="H290">
            <v>9.41</v>
          </cell>
          <cell r="I290">
            <v>11.77</v>
          </cell>
          <cell r="J290">
            <v>35.31</v>
          </cell>
        </row>
        <row r="291">
          <cell r="A291" t="str">
            <v>30.2</v>
          </cell>
          <cell r="B291">
            <v>8</v>
          </cell>
          <cell r="C291" t="str">
            <v>COMPOSIÇÃO 05</v>
          </cell>
          <cell r="D291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91" t="str">
            <v>UN</v>
          </cell>
          <cell r="F291">
            <v>3</v>
          </cell>
          <cell r="G291">
            <v>771.45</v>
          </cell>
          <cell r="H291">
            <v>39.57</v>
          </cell>
          <cell r="I291">
            <v>1015.23</v>
          </cell>
          <cell r="J291">
            <v>3045.69</v>
          </cell>
        </row>
        <row r="292">
          <cell r="A292" t="str">
            <v>30.3</v>
          </cell>
          <cell r="B292">
            <v>11</v>
          </cell>
          <cell r="C292" t="str">
            <v>91926</v>
          </cell>
          <cell r="D292" t="str">
            <v>CABO DE COBRE FLEXÍVEL ISOLADO, 2,5 MM², ANTI-CHAMA 450/750 V, PARA CIRCUITOS TERMINAIS - FORNECIMENTO E INSTALAÇÃO. AF_12/2015</v>
          </cell>
          <cell r="E292" t="str">
            <v>M</v>
          </cell>
          <cell r="F292">
            <v>10</v>
          </cell>
          <cell r="G292">
            <v>1.32</v>
          </cell>
          <cell r="H292">
            <v>0.99</v>
          </cell>
          <cell r="I292">
            <v>2.89</v>
          </cell>
          <cell r="J292">
            <v>28.900000000000002</v>
          </cell>
        </row>
        <row r="293">
          <cell r="A293" t="str">
            <v>30.4</v>
          </cell>
          <cell r="B293">
            <v>12</v>
          </cell>
          <cell r="C293">
            <v>83399</v>
          </cell>
          <cell r="D293" t="str">
            <v>RELE FOTOELETRICO P/ COMANDO DE ILUMINACAO EXTERNA 220V/1000W - FORNECIMENTO E INSTALACAO</v>
          </cell>
          <cell r="E293" t="str">
            <v>UN</v>
          </cell>
          <cell r="F293">
            <v>3</v>
          </cell>
          <cell r="G293">
            <v>16.260000000000002</v>
          </cell>
          <cell r="H293">
            <v>11.84</v>
          </cell>
          <cell r="I293">
            <v>35.17</v>
          </cell>
          <cell r="J293">
            <v>105.51</v>
          </cell>
        </row>
        <row r="294">
          <cell r="A294" t="str">
            <v>30.5</v>
          </cell>
          <cell r="B294">
            <v>13</v>
          </cell>
          <cell r="C294" t="str">
            <v xml:space="preserve">COMPOSIÇÃO 07 </v>
          </cell>
          <cell r="D294" t="str">
            <v>CONECTOR DE DERIVAÇÃO PERFURANTE - PRINCIPAL 10-95MM² - DERIVAÇÃO 1,5-10MM² - FORNECIMENTO E INSTALAÇÃO</v>
          </cell>
          <cell r="E294" t="str">
            <v>UN.</v>
          </cell>
          <cell r="F294">
            <v>2</v>
          </cell>
          <cell r="G294">
            <v>5.81</v>
          </cell>
          <cell r="H294">
            <v>4.99</v>
          </cell>
          <cell r="I294">
            <v>13.51</v>
          </cell>
          <cell r="J294">
            <v>27.02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31</v>
          </cell>
          <cell r="B296">
            <v>0</v>
          </cell>
          <cell r="C296">
            <v>0</v>
          </cell>
          <cell r="D296" t="str">
            <v>AV. DAS INDUSTRIAS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15126.86</v>
          </cell>
        </row>
        <row r="297">
          <cell r="A297" t="str">
            <v>31.1</v>
          </cell>
          <cell r="B297">
            <v>5</v>
          </cell>
          <cell r="C297" t="str">
            <v>COMPOSIÇÃO 03</v>
          </cell>
          <cell r="D297" t="str">
            <v>RETIRADA DE EQUIPAMENTOS DE ILUMINAÇÃO PÚBLICA (LUMINÁRIA, REATOR, LÂMPADA E FIAÇÃO) EM BRAÇOS DA REDE DE ILUMINAÇÃO PÚBLICA.</v>
          </cell>
          <cell r="E297" t="str">
            <v>UN</v>
          </cell>
          <cell r="F297">
            <v>14</v>
          </cell>
          <cell r="G297">
            <v>0</v>
          </cell>
          <cell r="H297">
            <v>9.41</v>
          </cell>
          <cell r="I297">
            <v>11.77</v>
          </cell>
          <cell r="J297">
            <v>164.78</v>
          </cell>
        </row>
        <row r="298">
          <cell r="A298" t="str">
            <v>31.2</v>
          </cell>
          <cell r="B298">
            <v>8</v>
          </cell>
          <cell r="C298" t="str">
            <v>COMPOSIÇÃO 05</v>
          </cell>
          <cell r="D298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298" t="str">
            <v>UN</v>
          </cell>
          <cell r="F298">
            <v>14</v>
          </cell>
          <cell r="G298">
            <v>771.45</v>
          </cell>
          <cell r="H298">
            <v>39.57</v>
          </cell>
          <cell r="I298">
            <v>1015.23</v>
          </cell>
          <cell r="J298">
            <v>14213.220000000001</v>
          </cell>
        </row>
        <row r="299">
          <cell r="A299" t="str">
            <v>31.3</v>
          </cell>
          <cell r="B299">
            <v>11</v>
          </cell>
          <cell r="C299" t="str">
            <v>91926</v>
          </cell>
          <cell r="D299" t="str">
            <v>CABO DE COBRE FLEXÍVEL ISOLADO, 2,5 MM², ANTI-CHAMA 450/750 V, PARA CIRCUITOS TERMINAIS - FORNECIMENTO E INSTALAÇÃO. AF_12/2015</v>
          </cell>
          <cell r="E299" t="str">
            <v>M</v>
          </cell>
          <cell r="F299">
            <v>42</v>
          </cell>
          <cell r="G299">
            <v>1.32</v>
          </cell>
          <cell r="H299">
            <v>0.99</v>
          </cell>
          <cell r="I299">
            <v>2.89</v>
          </cell>
          <cell r="J299">
            <v>121.38000000000001</v>
          </cell>
        </row>
        <row r="300">
          <cell r="A300" t="str">
            <v>31.4</v>
          </cell>
          <cell r="B300">
            <v>12</v>
          </cell>
          <cell r="C300">
            <v>83399</v>
          </cell>
          <cell r="D300" t="str">
            <v>RELE FOTOELETRICO P/ COMANDO DE ILUMINACAO EXTERNA 220V/1000W - FORNECIMENTO E INSTALACAO</v>
          </cell>
          <cell r="E300" t="str">
            <v>UN</v>
          </cell>
          <cell r="F300">
            <v>14</v>
          </cell>
          <cell r="G300">
            <v>16.260000000000002</v>
          </cell>
          <cell r="H300">
            <v>11.84</v>
          </cell>
          <cell r="I300">
            <v>35.17</v>
          </cell>
          <cell r="J300">
            <v>492.38</v>
          </cell>
        </row>
        <row r="301">
          <cell r="A301" t="str">
            <v>31.5</v>
          </cell>
          <cell r="B301">
            <v>13</v>
          </cell>
          <cell r="C301" t="str">
            <v xml:space="preserve">COMPOSIÇÃO 07 </v>
          </cell>
          <cell r="D301" t="str">
            <v>CONECTOR DE DERIVAÇÃO PERFURANTE - PRINCIPAL 10-95MM² - DERIVAÇÃO 1,5-10MM² - FORNECIMENTO E INSTALAÇÃO</v>
          </cell>
          <cell r="E301" t="str">
            <v>UN.</v>
          </cell>
          <cell r="F301">
            <v>10</v>
          </cell>
          <cell r="G301">
            <v>5.81</v>
          </cell>
          <cell r="H301">
            <v>4.99</v>
          </cell>
          <cell r="I301">
            <v>13.51</v>
          </cell>
          <cell r="J301">
            <v>135.1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32</v>
          </cell>
          <cell r="B303">
            <v>0</v>
          </cell>
          <cell r="C303">
            <v>0</v>
          </cell>
          <cell r="D303" t="str">
            <v>RUA NELSON B. DE LIMA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1578.5300000000002</v>
          </cell>
        </row>
        <row r="304">
          <cell r="A304" t="str">
            <v>32.1</v>
          </cell>
          <cell r="B304">
            <v>7</v>
          </cell>
          <cell r="C304" t="str">
            <v>COMPOSIÇÃO 04</v>
          </cell>
          <cell r="D304" t="str">
            <v>BRAÇO EM TUBO DE AÇO GALV. A QUENTE  D=48,00mm PROJ HOR=2,920mm E PROJ VERT=2,200mm, EM CHAPA 3,00mm CONFORME PROJETO NAS DIMENSÕES - (METALSINTER, CONIPOST, ARTIP OU SIMILAR) - FORNECIMENTO E INSTALAÇÃO.</v>
          </cell>
          <cell r="E304" t="str">
            <v>UN</v>
          </cell>
          <cell r="F304">
            <v>1</v>
          </cell>
          <cell r="G304">
            <v>240.82</v>
          </cell>
          <cell r="H304">
            <v>71.58</v>
          </cell>
          <cell r="I304">
            <v>391.06</v>
          </cell>
          <cell r="J304">
            <v>391.06</v>
          </cell>
        </row>
        <row r="305">
          <cell r="A305" t="str">
            <v>32.2</v>
          </cell>
          <cell r="B305">
            <v>8</v>
          </cell>
          <cell r="C305" t="str">
            <v>COMPOSIÇÃO 05</v>
          </cell>
          <cell r="D305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305" t="str">
            <v>UN</v>
          </cell>
          <cell r="F305">
            <v>1</v>
          </cell>
          <cell r="G305">
            <v>771.45</v>
          </cell>
          <cell r="H305">
            <v>39.57</v>
          </cell>
          <cell r="I305">
            <v>1015.23</v>
          </cell>
          <cell r="J305">
            <v>1015.23</v>
          </cell>
        </row>
        <row r="306">
          <cell r="A306" t="str">
            <v>32.3</v>
          </cell>
          <cell r="B306">
            <v>11</v>
          </cell>
          <cell r="C306" t="str">
            <v>91926</v>
          </cell>
          <cell r="D306" t="str">
            <v>CABO DE COBRE FLEXÍVEL ISOLADO, 2,5 MM², ANTI-CHAMA 450/750 V, PARA CIRCUITOS TERMINAIS - FORNECIMENTO E INSTALAÇÃO. AF_12/2015</v>
          </cell>
          <cell r="E306" t="str">
            <v>M</v>
          </cell>
          <cell r="F306">
            <v>10</v>
          </cell>
          <cell r="G306">
            <v>1.32</v>
          </cell>
          <cell r="H306">
            <v>0.99</v>
          </cell>
          <cell r="I306">
            <v>2.89</v>
          </cell>
          <cell r="J306">
            <v>28.900000000000002</v>
          </cell>
        </row>
        <row r="307">
          <cell r="A307" t="str">
            <v>32.4</v>
          </cell>
          <cell r="B307">
            <v>12</v>
          </cell>
          <cell r="C307">
            <v>83399</v>
          </cell>
          <cell r="D307" t="str">
            <v>RELE FOTOELETRICO P/ COMANDO DE ILUMINACAO EXTERNA 220V/1000W - FORNECIMENTO E INSTALACAO</v>
          </cell>
          <cell r="E307" t="str">
            <v>UN</v>
          </cell>
          <cell r="F307">
            <v>1</v>
          </cell>
          <cell r="G307">
            <v>16.260000000000002</v>
          </cell>
          <cell r="H307">
            <v>11.84</v>
          </cell>
          <cell r="I307">
            <v>35.17</v>
          </cell>
          <cell r="J307">
            <v>35.17</v>
          </cell>
        </row>
        <row r="308">
          <cell r="A308" t="str">
            <v>32.5</v>
          </cell>
          <cell r="B308">
            <v>13</v>
          </cell>
          <cell r="C308" t="str">
            <v xml:space="preserve">COMPOSIÇÃO 07 </v>
          </cell>
          <cell r="D308" t="str">
            <v>CONECTOR DE DERIVAÇÃO PERFURANTE - PRINCIPAL 10-95MM² - DERIVAÇÃO 1,5-10MM² - FORNECIMENTO E INSTALAÇÃO</v>
          </cell>
          <cell r="E308" t="str">
            <v>UN.</v>
          </cell>
          <cell r="F308">
            <v>2</v>
          </cell>
          <cell r="G308">
            <v>5.81</v>
          </cell>
          <cell r="H308">
            <v>4.99</v>
          </cell>
          <cell r="I308">
            <v>13.51</v>
          </cell>
          <cell r="J308">
            <v>27.02</v>
          </cell>
        </row>
        <row r="309">
          <cell r="A309" t="str">
            <v>32.6</v>
          </cell>
          <cell r="B309">
            <v>14</v>
          </cell>
          <cell r="C309" t="str">
            <v>COMPOSIÇÃO 08</v>
          </cell>
          <cell r="D309" t="str">
            <v>CINTA AÇO GALVANIZADO 210MM - FORNECIMENTO E INSTALAÇÃO</v>
          </cell>
          <cell r="E309" t="str">
            <v>UN</v>
          </cell>
          <cell r="F309">
            <v>1</v>
          </cell>
          <cell r="G309">
            <v>19.09</v>
          </cell>
          <cell r="H309">
            <v>9.41</v>
          </cell>
          <cell r="I309">
            <v>35.67</v>
          </cell>
          <cell r="J309">
            <v>35.67</v>
          </cell>
        </row>
        <row r="310">
          <cell r="A310" t="str">
            <v>32.7</v>
          </cell>
          <cell r="B310">
            <v>15</v>
          </cell>
          <cell r="C310" t="str">
            <v>COMPOSIÇÃO 09</v>
          </cell>
          <cell r="D310" t="str">
            <v>CINTA AÇO GALVANIZADO 230MM - FORNECIMENTO E INSTALAÇÃO</v>
          </cell>
          <cell r="E310" t="str">
            <v>UN</v>
          </cell>
          <cell r="F310">
            <v>1</v>
          </cell>
          <cell r="G310">
            <v>15.33</v>
          </cell>
          <cell r="H310">
            <v>9.41</v>
          </cell>
          <cell r="I310">
            <v>30.96</v>
          </cell>
          <cell r="J310">
            <v>30.96</v>
          </cell>
        </row>
        <row r="311">
          <cell r="A311" t="str">
            <v>32.8</v>
          </cell>
          <cell r="B311">
            <v>16</v>
          </cell>
          <cell r="C311" t="str">
            <v>COMPOSIÇÃO 10</v>
          </cell>
          <cell r="D311" t="str">
            <v>PARAFUSO FRANCES M16 EM ACO GALVANIZADO, COMPRIMENTO = 70 MM, DIAMETRO = 16MM, CABECA ABAULADA - FORNECIMENTO E INSTALAÇÃO</v>
          </cell>
          <cell r="E311" t="str">
            <v>UN</v>
          </cell>
          <cell r="F311">
            <v>2</v>
          </cell>
          <cell r="G311">
            <v>2.98</v>
          </cell>
          <cell r="H311">
            <v>2.82</v>
          </cell>
          <cell r="I311">
            <v>7.26</v>
          </cell>
          <cell r="J311">
            <v>14.52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33</v>
          </cell>
          <cell r="B313">
            <v>0</v>
          </cell>
          <cell r="C313">
            <v>0</v>
          </cell>
          <cell r="D313" t="str">
            <v>RUA ROSAMARIA DINAMARCO PIERNA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6479.0800000000008</v>
          </cell>
        </row>
        <row r="314">
          <cell r="A314" t="str">
            <v>33.1</v>
          </cell>
          <cell r="B314">
            <v>5</v>
          </cell>
          <cell r="C314" t="str">
            <v>COMPOSIÇÃO 03</v>
          </cell>
          <cell r="D314" t="str">
            <v>RETIRADA DE EQUIPAMENTOS DE ILUMINAÇÃO PÚBLICA (LUMINÁRIA, REATOR, LÂMPADA E FIAÇÃO) EM BRAÇOS DA REDE DE ILUMINAÇÃO PÚBLICA.</v>
          </cell>
          <cell r="E314" t="str">
            <v>UN</v>
          </cell>
          <cell r="F314">
            <v>6</v>
          </cell>
          <cell r="G314">
            <v>0</v>
          </cell>
          <cell r="H314">
            <v>9.41</v>
          </cell>
          <cell r="I314">
            <v>11.77</v>
          </cell>
          <cell r="J314">
            <v>70.62</v>
          </cell>
        </row>
        <row r="315">
          <cell r="A315" t="str">
            <v>33.2</v>
          </cell>
          <cell r="B315">
            <v>8</v>
          </cell>
          <cell r="C315" t="str">
            <v>COMPOSIÇÃO 05</v>
          </cell>
          <cell r="D315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315" t="str">
            <v>UN</v>
          </cell>
          <cell r="F315">
            <v>6</v>
          </cell>
          <cell r="G315">
            <v>771.45</v>
          </cell>
          <cell r="H315">
            <v>39.57</v>
          </cell>
          <cell r="I315">
            <v>1015.23</v>
          </cell>
          <cell r="J315">
            <v>6091.38</v>
          </cell>
        </row>
        <row r="316">
          <cell r="A316" t="str">
            <v>33.3</v>
          </cell>
          <cell r="B316">
            <v>11</v>
          </cell>
          <cell r="C316" t="str">
            <v>91926</v>
          </cell>
          <cell r="D316" t="str">
            <v>CABO DE COBRE FLEXÍVEL ISOLADO, 2,5 MM², ANTI-CHAMA 450/750 V, PARA CIRCUITOS TERMINAIS - FORNECIMENTO E INSTALAÇÃO. AF_12/2015</v>
          </cell>
          <cell r="E316" t="str">
            <v>M</v>
          </cell>
          <cell r="F316">
            <v>18</v>
          </cell>
          <cell r="G316">
            <v>1.32</v>
          </cell>
          <cell r="H316">
            <v>0.99</v>
          </cell>
          <cell r="I316">
            <v>2.89</v>
          </cell>
          <cell r="J316">
            <v>52.02</v>
          </cell>
        </row>
        <row r="317">
          <cell r="A317" t="str">
            <v>33.4</v>
          </cell>
          <cell r="B317">
            <v>12</v>
          </cell>
          <cell r="C317">
            <v>83399</v>
          </cell>
          <cell r="D317" t="str">
            <v>RELE FOTOELETRICO P/ COMANDO DE ILUMINACAO EXTERNA 220V/1000W - FORNECIMENTO E INSTALACAO</v>
          </cell>
          <cell r="E317" t="str">
            <v>UN</v>
          </cell>
          <cell r="F317">
            <v>6</v>
          </cell>
          <cell r="G317">
            <v>16.260000000000002</v>
          </cell>
          <cell r="H317">
            <v>11.84</v>
          </cell>
          <cell r="I317">
            <v>35.17</v>
          </cell>
          <cell r="J317">
            <v>211.02</v>
          </cell>
        </row>
        <row r="318">
          <cell r="A318" t="str">
            <v>33.5</v>
          </cell>
          <cell r="B318">
            <v>13</v>
          </cell>
          <cell r="C318" t="str">
            <v xml:space="preserve">COMPOSIÇÃO 07 </v>
          </cell>
          <cell r="D318" t="str">
            <v>CONECTOR DE DERIVAÇÃO PERFURANTE - PRINCIPAL 10-95MM² - DERIVAÇÃO 1,5-10MM² - FORNECIMENTO E INSTALAÇÃO</v>
          </cell>
          <cell r="E318" t="str">
            <v>UN.</v>
          </cell>
          <cell r="F318">
            <v>4</v>
          </cell>
          <cell r="G318">
            <v>5.81</v>
          </cell>
          <cell r="H318">
            <v>4.99</v>
          </cell>
          <cell r="I318">
            <v>13.51</v>
          </cell>
          <cell r="J318">
            <v>54.04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34</v>
          </cell>
          <cell r="B320">
            <v>0</v>
          </cell>
          <cell r="C320">
            <v>0</v>
          </cell>
          <cell r="D320" t="str">
            <v xml:space="preserve">AV. FERNANDA VALERA CONRADO 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14014.210000000001</v>
          </cell>
        </row>
        <row r="321">
          <cell r="A321" t="str">
            <v>34.1</v>
          </cell>
          <cell r="B321">
            <v>5</v>
          </cell>
          <cell r="C321" t="str">
            <v>COMPOSIÇÃO 03</v>
          </cell>
          <cell r="D321" t="str">
            <v>RETIRADA DE EQUIPAMENTOS DE ILUMINAÇÃO PÚBLICA (LUMINÁRIA, REATOR, LÂMPADA E FIAÇÃO) EM BRAÇOS DA REDE DE ILUMINAÇÃO PÚBLICA.</v>
          </cell>
          <cell r="E321" t="str">
            <v>UN</v>
          </cell>
          <cell r="F321">
            <v>7</v>
          </cell>
          <cell r="G321">
            <v>0</v>
          </cell>
          <cell r="H321">
            <v>9.41</v>
          </cell>
          <cell r="I321">
            <v>11.77</v>
          </cell>
          <cell r="J321">
            <v>82.39</v>
          </cell>
        </row>
        <row r="322">
          <cell r="A322" t="str">
            <v>34.2</v>
          </cell>
          <cell r="B322">
            <v>7</v>
          </cell>
          <cell r="C322" t="str">
            <v>COMPOSIÇÃO 04</v>
          </cell>
          <cell r="D322" t="str">
            <v>BRAÇO EM TUBO DE AÇO GALV. A QUENTE  D=48,00mm PROJ HOR=2,920mm E PROJ VERT=2,200mm, EM CHAPA 3,00mm CONFORME PROJETO NAS DIMENSÕES - (METALSINTER, CONIPOST, ARTIP OU SIMILAR) - FORNECIMENTO E INSTALAÇÃO.</v>
          </cell>
          <cell r="E322" t="str">
            <v>UN</v>
          </cell>
          <cell r="F322">
            <v>1</v>
          </cell>
          <cell r="G322">
            <v>240.82</v>
          </cell>
          <cell r="H322">
            <v>71.58</v>
          </cell>
          <cell r="I322">
            <v>391.06</v>
          </cell>
          <cell r="J322">
            <v>391.06</v>
          </cell>
        </row>
        <row r="323">
          <cell r="A323" t="str">
            <v>34.3</v>
          </cell>
          <cell r="B323">
            <v>9</v>
          </cell>
          <cell r="C323" t="str">
            <v>COMPOSIÇÃO 06</v>
          </cell>
          <cell r="D323" t="str">
            <v>LUMINARIA DE LED PARA ILUMINAÇÃO PÚBLICA, COM POTÊNCIA DE CONSUMO DE 100W E EFICIENCIA 110LM/W, FLUXO TOTAL MÍNIMO 11.000LM,  TEMPERATURA DE COR= 5000K +/- 400K, IRC&gt;70, TENSÃO DE ALIMENTAÇÃO ~90 A 277V, COMPOSTA DE BASE PARA INSTALAÇÃO DE RELÉ FOTOELÉTRICO E DISPOSITIVO DE PROTEÇÃO CONTRA DESCARGAS ATMOSFÉRICA-DPS, IP-66,   OU EQUIVALENTE - FORNECIMENTO E INSTALAÇÃO</v>
          </cell>
          <cell r="E323" t="str">
            <v>UN</v>
          </cell>
          <cell r="F323">
            <v>8</v>
          </cell>
          <cell r="G323">
            <v>1259.32</v>
          </cell>
          <cell r="H323">
            <v>39.57</v>
          </cell>
          <cell r="I323">
            <v>1625.95</v>
          </cell>
          <cell r="J323">
            <v>13007.6</v>
          </cell>
        </row>
        <row r="324">
          <cell r="A324" t="str">
            <v>34.4</v>
          </cell>
          <cell r="B324">
            <v>11</v>
          </cell>
          <cell r="C324" t="str">
            <v>91926</v>
          </cell>
          <cell r="D324" t="str">
            <v>CABO DE COBRE FLEXÍVEL ISOLADO, 2,5 MM², ANTI-CHAMA 450/750 V, PARA CIRCUITOS TERMINAIS - FORNECIMENTO E INSTALAÇÃO. AF_12/2015</v>
          </cell>
          <cell r="E324" t="str">
            <v>M</v>
          </cell>
          <cell r="F324">
            <v>31</v>
          </cell>
          <cell r="G324">
            <v>1.32</v>
          </cell>
          <cell r="H324">
            <v>0.99</v>
          </cell>
          <cell r="I324">
            <v>2.89</v>
          </cell>
          <cell r="J324">
            <v>89.59</v>
          </cell>
        </row>
        <row r="325">
          <cell r="A325" t="str">
            <v>34.5</v>
          </cell>
          <cell r="B325">
            <v>12</v>
          </cell>
          <cell r="C325">
            <v>83399</v>
          </cell>
          <cell r="D325" t="str">
            <v>RELE FOTOELETRICO P/ COMANDO DE ILUMINACAO EXTERNA 220V/1000W - FORNECIMENTO E INSTALACAO</v>
          </cell>
          <cell r="E325" t="str">
            <v>UN</v>
          </cell>
          <cell r="F325">
            <v>8</v>
          </cell>
          <cell r="G325">
            <v>16.260000000000002</v>
          </cell>
          <cell r="H325">
            <v>11.84</v>
          </cell>
          <cell r="I325">
            <v>35.17</v>
          </cell>
          <cell r="J325">
            <v>281.36</v>
          </cell>
        </row>
        <row r="326">
          <cell r="A326" t="str">
            <v>34.6</v>
          </cell>
          <cell r="B326">
            <v>13</v>
          </cell>
          <cell r="C326" t="str">
            <v xml:space="preserve">COMPOSIÇÃO 07 </v>
          </cell>
          <cell r="D326" t="str">
            <v>CONECTOR DE DERIVAÇÃO PERFURANTE - PRINCIPAL 10-95MM² - DERIVAÇÃO 1,5-10MM² - FORNECIMENTO E INSTALAÇÃO</v>
          </cell>
          <cell r="E326" t="str">
            <v>UN.</v>
          </cell>
          <cell r="F326">
            <v>6</v>
          </cell>
          <cell r="G326">
            <v>5.81</v>
          </cell>
          <cell r="H326">
            <v>4.99</v>
          </cell>
          <cell r="I326">
            <v>13.51</v>
          </cell>
          <cell r="J326">
            <v>81.06</v>
          </cell>
        </row>
        <row r="327">
          <cell r="A327" t="str">
            <v>34.7</v>
          </cell>
          <cell r="B327">
            <v>14</v>
          </cell>
          <cell r="C327" t="str">
            <v>COMPOSIÇÃO 08</v>
          </cell>
          <cell r="D327" t="str">
            <v>CINTA AÇO GALVANIZADO 210MM - FORNECIMENTO E INSTALAÇÃO</v>
          </cell>
          <cell r="E327" t="str">
            <v>UN</v>
          </cell>
          <cell r="F327">
            <v>1</v>
          </cell>
          <cell r="G327">
            <v>19.09</v>
          </cell>
          <cell r="H327">
            <v>9.41</v>
          </cell>
          <cell r="I327">
            <v>35.67</v>
          </cell>
          <cell r="J327">
            <v>35.67</v>
          </cell>
        </row>
        <row r="328">
          <cell r="A328" t="str">
            <v>34.8</v>
          </cell>
          <cell r="B328">
            <v>15</v>
          </cell>
          <cell r="C328" t="str">
            <v>COMPOSIÇÃO 09</v>
          </cell>
          <cell r="D328" t="str">
            <v>CINTA AÇO GALVANIZADO 230MM - FORNECIMENTO E INSTALAÇÃO</v>
          </cell>
          <cell r="E328" t="str">
            <v>UN</v>
          </cell>
          <cell r="F328">
            <v>1</v>
          </cell>
          <cell r="G328">
            <v>15.33</v>
          </cell>
          <cell r="H328">
            <v>9.41</v>
          </cell>
          <cell r="I328">
            <v>30.96</v>
          </cell>
          <cell r="J328">
            <v>30.96</v>
          </cell>
        </row>
        <row r="329">
          <cell r="A329" t="str">
            <v>34.9</v>
          </cell>
          <cell r="B329">
            <v>16</v>
          </cell>
          <cell r="C329" t="str">
            <v>COMPOSIÇÃO 10</v>
          </cell>
          <cell r="D329" t="str">
            <v>PARAFUSO FRANCES M16 EM ACO GALVANIZADO, COMPRIMENTO = 70 MM, DIAMETRO = 16MM, CABECA ABAULADA - FORNECIMENTO E INSTALAÇÃO</v>
          </cell>
          <cell r="E329" t="str">
            <v>UN</v>
          </cell>
          <cell r="F329">
            <v>2</v>
          </cell>
          <cell r="G329">
            <v>2.98</v>
          </cell>
          <cell r="H329">
            <v>2.82</v>
          </cell>
          <cell r="I329">
            <v>7.26</v>
          </cell>
          <cell r="J329">
            <v>14.52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35</v>
          </cell>
          <cell r="B331">
            <v>0</v>
          </cell>
          <cell r="C331">
            <v>0</v>
          </cell>
          <cell r="D331" t="str">
            <v>RUA EMIDIO ALVES NETO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6452.0600000000013</v>
          </cell>
        </row>
        <row r="332">
          <cell r="A332" t="str">
            <v>35.1</v>
          </cell>
          <cell r="B332">
            <v>5</v>
          </cell>
          <cell r="C332" t="str">
            <v>COMPOSIÇÃO 03</v>
          </cell>
          <cell r="D332" t="str">
            <v>RETIRADA DE EQUIPAMENTOS DE ILUMINAÇÃO PÚBLICA (LUMINÁRIA, REATOR, LÂMPADA E FIAÇÃO) EM BRAÇOS DA REDE DE ILUMINAÇÃO PÚBLICA.</v>
          </cell>
          <cell r="E332" t="str">
            <v>UN</v>
          </cell>
          <cell r="F332">
            <v>6</v>
          </cell>
          <cell r="G332">
            <v>0</v>
          </cell>
          <cell r="H332">
            <v>9.41</v>
          </cell>
          <cell r="I332">
            <v>11.77</v>
          </cell>
          <cell r="J332">
            <v>70.62</v>
          </cell>
        </row>
        <row r="333">
          <cell r="A333" t="str">
            <v>35.2</v>
          </cell>
          <cell r="B333">
            <v>8</v>
          </cell>
          <cell r="C333" t="str">
            <v>COMPOSIÇÃO 05</v>
          </cell>
          <cell r="D333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333" t="str">
            <v>UN</v>
          </cell>
          <cell r="F333">
            <v>6</v>
          </cell>
          <cell r="G333">
            <v>771.45</v>
          </cell>
          <cell r="H333">
            <v>39.57</v>
          </cell>
          <cell r="I333">
            <v>1015.23</v>
          </cell>
          <cell r="J333">
            <v>6091.38</v>
          </cell>
        </row>
        <row r="334">
          <cell r="A334" t="str">
            <v>35.3</v>
          </cell>
          <cell r="B334">
            <v>11</v>
          </cell>
          <cell r="C334" t="str">
            <v>91926</v>
          </cell>
          <cell r="D334" t="str">
            <v>CABO DE COBRE FLEXÍVEL ISOLADO, 2,5 MM², ANTI-CHAMA 450/750 V, PARA CIRCUITOS TERMINAIS - FORNECIMENTO E INSTALAÇÃO. AF_12/2015</v>
          </cell>
          <cell r="E334" t="str">
            <v>M</v>
          </cell>
          <cell r="F334">
            <v>18</v>
          </cell>
          <cell r="G334">
            <v>1.32</v>
          </cell>
          <cell r="H334">
            <v>0.99</v>
          </cell>
          <cell r="I334">
            <v>2.89</v>
          </cell>
          <cell r="J334">
            <v>52.02</v>
          </cell>
        </row>
        <row r="335">
          <cell r="A335" t="str">
            <v>35.4</v>
          </cell>
          <cell r="B335">
            <v>12</v>
          </cell>
          <cell r="C335">
            <v>83399</v>
          </cell>
          <cell r="D335" t="str">
            <v>RELE FOTOELETRICO P/ COMANDO DE ILUMINACAO EXTERNA 220V/1000W - FORNECIMENTO E INSTALACAO</v>
          </cell>
          <cell r="E335" t="str">
            <v>UN</v>
          </cell>
          <cell r="F335">
            <v>6</v>
          </cell>
          <cell r="G335">
            <v>16.260000000000002</v>
          </cell>
          <cell r="H335">
            <v>11.84</v>
          </cell>
          <cell r="I335">
            <v>35.17</v>
          </cell>
          <cell r="J335">
            <v>211.02</v>
          </cell>
        </row>
        <row r="336">
          <cell r="A336" t="str">
            <v>35.5</v>
          </cell>
          <cell r="B336">
            <v>13</v>
          </cell>
          <cell r="C336" t="str">
            <v xml:space="preserve">COMPOSIÇÃO 07 </v>
          </cell>
          <cell r="D336" t="str">
            <v>CONECTOR DE DERIVAÇÃO PERFURANTE - PRINCIPAL 10-95MM² - DERIVAÇÃO 1,5-10MM² - FORNECIMENTO E INSTALAÇÃO</v>
          </cell>
          <cell r="E336" t="str">
            <v>UN.</v>
          </cell>
          <cell r="F336">
            <v>2</v>
          </cell>
          <cell r="G336">
            <v>5.81</v>
          </cell>
          <cell r="H336">
            <v>4.99</v>
          </cell>
          <cell r="I336">
            <v>13.51</v>
          </cell>
          <cell r="J336">
            <v>27.02</v>
          </cell>
        </row>
        <row r="337">
          <cell r="A337">
            <v>0</v>
          </cell>
          <cell r="J337">
            <v>0</v>
          </cell>
        </row>
        <row r="338">
          <cell r="A338">
            <v>36</v>
          </cell>
          <cell r="B338">
            <v>0</v>
          </cell>
          <cell r="C338">
            <v>0</v>
          </cell>
          <cell r="D338" t="str">
            <v>RUA ONILDA C. DE QUEIROZ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3215.4100000000003</v>
          </cell>
        </row>
        <row r="339">
          <cell r="A339" t="str">
            <v>36.1</v>
          </cell>
          <cell r="B339">
            <v>5</v>
          </cell>
          <cell r="C339" t="str">
            <v>COMPOSIÇÃO 03</v>
          </cell>
          <cell r="D339" t="str">
            <v>RETIRADA DE EQUIPAMENTOS DE ILUMINAÇÃO PÚBLICA (LUMINÁRIA, REATOR, LÂMPADA E FIAÇÃO) EM BRAÇOS DA REDE DE ILUMINAÇÃO PÚBLICA.</v>
          </cell>
          <cell r="E339" t="str">
            <v>UN</v>
          </cell>
          <cell r="F339">
            <v>3</v>
          </cell>
          <cell r="G339">
            <v>0</v>
          </cell>
          <cell r="H339">
            <v>9.41</v>
          </cell>
          <cell r="I339">
            <v>11.77</v>
          </cell>
          <cell r="J339">
            <v>35.31</v>
          </cell>
        </row>
        <row r="340">
          <cell r="A340" t="str">
            <v>36.2</v>
          </cell>
          <cell r="B340">
            <v>8</v>
          </cell>
          <cell r="C340" t="str">
            <v>COMPOSIÇÃO 05</v>
          </cell>
          <cell r="D34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340" t="str">
            <v>UN</v>
          </cell>
          <cell r="F340">
            <v>3</v>
          </cell>
          <cell r="G340">
            <v>771.45</v>
          </cell>
          <cell r="H340">
            <v>39.57</v>
          </cell>
          <cell r="I340">
            <v>1015.23</v>
          </cell>
          <cell r="J340">
            <v>3045.69</v>
          </cell>
        </row>
        <row r="341">
          <cell r="A341" t="str">
            <v>36.3</v>
          </cell>
          <cell r="B341">
            <v>11</v>
          </cell>
          <cell r="C341" t="str">
            <v>91926</v>
          </cell>
          <cell r="D341" t="str">
            <v>CABO DE COBRE FLEXÍVEL ISOLADO, 2,5 MM², ANTI-CHAMA 450/750 V, PARA CIRCUITOS TERMINAIS - FORNECIMENTO E INSTALAÇÃO. AF_12/2015</v>
          </cell>
          <cell r="E341" t="str">
            <v>M</v>
          </cell>
          <cell r="F341">
            <v>10</v>
          </cell>
          <cell r="G341">
            <v>1.32</v>
          </cell>
          <cell r="H341">
            <v>0.99</v>
          </cell>
          <cell r="I341">
            <v>2.89</v>
          </cell>
          <cell r="J341">
            <v>28.900000000000002</v>
          </cell>
        </row>
        <row r="342">
          <cell r="A342" t="str">
            <v>36.4</v>
          </cell>
          <cell r="B342">
            <v>12</v>
          </cell>
          <cell r="C342">
            <v>83399</v>
          </cell>
          <cell r="D342" t="str">
            <v>RELE FOTOELETRICO P/ COMANDO DE ILUMINACAO EXTERNA 220V/1000W - FORNECIMENTO E INSTALACAO</v>
          </cell>
          <cell r="E342" t="str">
            <v>UN</v>
          </cell>
          <cell r="F342">
            <v>3</v>
          </cell>
          <cell r="G342">
            <v>16.260000000000002</v>
          </cell>
          <cell r="H342">
            <v>11.84</v>
          </cell>
          <cell r="I342">
            <v>35.17</v>
          </cell>
          <cell r="J342">
            <v>105.51</v>
          </cell>
        </row>
        <row r="343">
          <cell r="A343">
            <v>0</v>
          </cell>
          <cell r="J343">
            <v>0</v>
          </cell>
        </row>
        <row r="344">
          <cell r="A344">
            <v>37</v>
          </cell>
          <cell r="B344">
            <v>0</v>
          </cell>
          <cell r="C344">
            <v>0</v>
          </cell>
          <cell r="D344" t="str">
            <v>RUA DOMINGOS F. DE QUEIROZ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6452.0600000000013</v>
          </cell>
        </row>
        <row r="345">
          <cell r="A345" t="str">
            <v>37.1</v>
          </cell>
          <cell r="B345">
            <v>5</v>
          </cell>
          <cell r="C345" t="str">
            <v>COMPOSIÇÃO 03</v>
          </cell>
          <cell r="D345" t="str">
            <v>RETIRADA DE EQUIPAMENTOS DE ILUMINAÇÃO PÚBLICA (LUMINÁRIA, REATOR, LÂMPADA E FIAÇÃO) EM BRAÇOS DA REDE DE ILUMINAÇÃO PÚBLICA.</v>
          </cell>
          <cell r="E345" t="str">
            <v>UN</v>
          </cell>
          <cell r="F345">
            <v>6</v>
          </cell>
          <cell r="G345">
            <v>0</v>
          </cell>
          <cell r="H345">
            <v>9.41</v>
          </cell>
          <cell r="I345">
            <v>11.77</v>
          </cell>
          <cell r="J345">
            <v>70.62</v>
          </cell>
        </row>
        <row r="346">
          <cell r="A346" t="str">
            <v>37.2</v>
          </cell>
          <cell r="B346">
            <v>8</v>
          </cell>
          <cell r="C346" t="str">
            <v>COMPOSIÇÃO 05</v>
          </cell>
          <cell r="D346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346" t="str">
            <v>UN</v>
          </cell>
          <cell r="F346">
            <v>6</v>
          </cell>
          <cell r="G346">
            <v>771.45</v>
          </cell>
          <cell r="H346">
            <v>39.57</v>
          </cell>
          <cell r="I346">
            <v>1015.23</v>
          </cell>
          <cell r="J346">
            <v>6091.38</v>
          </cell>
        </row>
        <row r="347">
          <cell r="A347" t="str">
            <v>37.3</v>
          </cell>
          <cell r="B347">
            <v>11</v>
          </cell>
          <cell r="C347" t="str">
            <v>91926</v>
          </cell>
          <cell r="D347" t="str">
            <v>CABO DE COBRE FLEXÍVEL ISOLADO, 2,5 MM², ANTI-CHAMA 450/750 V, PARA CIRCUITOS TERMINAIS - FORNECIMENTO E INSTALAÇÃO. AF_12/2015</v>
          </cell>
          <cell r="E347" t="str">
            <v>M</v>
          </cell>
          <cell r="F347">
            <v>18</v>
          </cell>
          <cell r="G347">
            <v>1.32</v>
          </cell>
          <cell r="H347">
            <v>0.99</v>
          </cell>
          <cell r="I347">
            <v>2.89</v>
          </cell>
          <cell r="J347">
            <v>52.02</v>
          </cell>
        </row>
        <row r="348">
          <cell r="A348" t="str">
            <v>37.4</v>
          </cell>
          <cell r="B348">
            <v>12</v>
          </cell>
          <cell r="C348">
            <v>83399</v>
          </cell>
          <cell r="D348" t="str">
            <v>RELE FOTOELETRICO P/ COMANDO DE ILUMINACAO EXTERNA 220V/1000W - FORNECIMENTO E INSTALACAO</v>
          </cell>
          <cell r="E348" t="str">
            <v>UN</v>
          </cell>
          <cell r="F348">
            <v>6</v>
          </cell>
          <cell r="G348">
            <v>16.260000000000002</v>
          </cell>
          <cell r="H348">
            <v>11.84</v>
          </cell>
          <cell r="I348">
            <v>35.17</v>
          </cell>
          <cell r="J348">
            <v>211.02</v>
          </cell>
        </row>
        <row r="349">
          <cell r="A349" t="str">
            <v>37.5</v>
          </cell>
          <cell r="B349">
            <v>13</v>
          </cell>
          <cell r="C349" t="str">
            <v xml:space="preserve">COMPOSIÇÃO 07 </v>
          </cell>
          <cell r="D349" t="str">
            <v>CONECTOR DE DERIVAÇÃO PERFURANTE - PRINCIPAL 10-95MM² - DERIVAÇÃO 1,5-10MM² - FORNECIMENTO E INSTALAÇÃO</v>
          </cell>
          <cell r="E349" t="str">
            <v>UN.</v>
          </cell>
          <cell r="F349">
            <v>2</v>
          </cell>
          <cell r="G349">
            <v>5.81</v>
          </cell>
          <cell r="H349">
            <v>4.99</v>
          </cell>
          <cell r="I349">
            <v>13.51</v>
          </cell>
          <cell r="J349">
            <v>27.02</v>
          </cell>
        </row>
        <row r="350">
          <cell r="A350">
            <v>0</v>
          </cell>
          <cell r="J350">
            <v>0</v>
          </cell>
        </row>
        <row r="351">
          <cell r="A351">
            <v>38</v>
          </cell>
          <cell r="B351">
            <v>0</v>
          </cell>
          <cell r="C351">
            <v>0</v>
          </cell>
          <cell r="D351" t="str">
            <v>RUA ANTÔNIO DA SILVA PRADO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6452.0600000000013</v>
          </cell>
        </row>
        <row r="352">
          <cell r="A352" t="str">
            <v>38.1</v>
          </cell>
          <cell r="B352">
            <v>5</v>
          </cell>
          <cell r="C352" t="str">
            <v>COMPOSIÇÃO 03</v>
          </cell>
          <cell r="D352" t="str">
            <v>RETIRADA DE EQUIPAMENTOS DE ILUMINAÇÃO PÚBLICA (LUMINÁRIA, REATOR, LÂMPADA E FIAÇÃO) EM BRAÇOS DA REDE DE ILUMINAÇÃO PÚBLICA.</v>
          </cell>
          <cell r="E352" t="str">
            <v>UN</v>
          </cell>
          <cell r="F352">
            <v>6</v>
          </cell>
          <cell r="G352">
            <v>0</v>
          </cell>
          <cell r="H352">
            <v>9.41</v>
          </cell>
          <cell r="I352">
            <v>11.77</v>
          </cell>
          <cell r="J352">
            <v>70.62</v>
          </cell>
        </row>
        <row r="353">
          <cell r="A353" t="str">
            <v>38.2</v>
          </cell>
          <cell r="B353">
            <v>8</v>
          </cell>
          <cell r="C353" t="str">
            <v>COMPOSIÇÃO 05</v>
          </cell>
          <cell r="D353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353" t="str">
            <v>UN</v>
          </cell>
          <cell r="F353">
            <v>6</v>
          </cell>
          <cell r="G353">
            <v>771.45</v>
          </cell>
          <cell r="H353">
            <v>39.57</v>
          </cell>
          <cell r="I353">
            <v>1015.23</v>
          </cell>
          <cell r="J353">
            <v>6091.38</v>
          </cell>
        </row>
        <row r="354">
          <cell r="A354" t="str">
            <v>38.3</v>
          </cell>
          <cell r="B354">
            <v>11</v>
          </cell>
          <cell r="C354" t="str">
            <v>91926</v>
          </cell>
          <cell r="D354" t="str">
            <v>CABO DE COBRE FLEXÍVEL ISOLADO, 2,5 MM², ANTI-CHAMA 450/750 V, PARA CIRCUITOS TERMINAIS - FORNECIMENTO E INSTALAÇÃO. AF_12/2015</v>
          </cell>
          <cell r="E354" t="str">
            <v>M</v>
          </cell>
          <cell r="F354">
            <v>18</v>
          </cell>
          <cell r="G354">
            <v>1.32</v>
          </cell>
          <cell r="H354">
            <v>0.99</v>
          </cell>
          <cell r="I354">
            <v>2.89</v>
          </cell>
          <cell r="J354">
            <v>52.02</v>
          </cell>
        </row>
        <row r="355">
          <cell r="A355" t="str">
            <v>38.4</v>
          </cell>
          <cell r="B355">
            <v>12</v>
          </cell>
          <cell r="C355">
            <v>83399</v>
          </cell>
          <cell r="D355" t="str">
            <v>RELE FOTOELETRICO P/ COMANDO DE ILUMINACAO EXTERNA 220V/1000W - FORNECIMENTO E INSTALACAO</v>
          </cell>
          <cell r="E355" t="str">
            <v>UN</v>
          </cell>
          <cell r="F355">
            <v>6</v>
          </cell>
          <cell r="G355">
            <v>16.260000000000002</v>
          </cell>
          <cell r="H355">
            <v>11.84</v>
          </cell>
          <cell r="I355">
            <v>35.17</v>
          </cell>
          <cell r="J355">
            <v>211.02</v>
          </cell>
        </row>
        <row r="356">
          <cell r="A356" t="str">
            <v>38.5</v>
          </cell>
          <cell r="B356">
            <v>13</v>
          </cell>
          <cell r="C356" t="str">
            <v xml:space="preserve">COMPOSIÇÃO 07 </v>
          </cell>
          <cell r="D356" t="str">
            <v>CONECTOR DE DERIVAÇÃO PERFURANTE - PRINCIPAL 10-95MM² - DERIVAÇÃO 1,5-10MM² - FORNECIMENTO E INSTALAÇÃO</v>
          </cell>
          <cell r="E356" t="str">
            <v>UN.</v>
          </cell>
          <cell r="F356">
            <v>2</v>
          </cell>
          <cell r="G356">
            <v>5.81</v>
          </cell>
          <cell r="H356">
            <v>4.99</v>
          </cell>
          <cell r="I356">
            <v>13.51</v>
          </cell>
          <cell r="J356">
            <v>27.02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39</v>
          </cell>
          <cell r="B358">
            <v>0</v>
          </cell>
          <cell r="C358">
            <v>0</v>
          </cell>
          <cell r="D358" t="str">
            <v>RUA CORINA DA SILVA PRADO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9691.6000000000022</v>
          </cell>
        </row>
        <row r="359">
          <cell r="A359" t="str">
            <v>39.1</v>
          </cell>
          <cell r="B359">
            <v>5</v>
          </cell>
          <cell r="C359" t="str">
            <v>COMPOSIÇÃO 03</v>
          </cell>
          <cell r="D359" t="str">
            <v>RETIRADA DE EQUIPAMENTOS DE ILUMINAÇÃO PÚBLICA (LUMINÁRIA, REATOR, LÂMPADA E FIAÇÃO) EM BRAÇOS DA REDE DE ILUMINAÇÃO PÚBLICA.</v>
          </cell>
          <cell r="E359" t="str">
            <v>UN</v>
          </cell>
          <cell r="F359">
            <v>9</v>
          </cell>
          <cell r="G359">
            <v>0</v>
          </cell>
          <cell r="H359">
            <v>9.41</v>
          </cell>
          <cell r="I359">
            <v>11.77</v>
          </cell>
          <cell r="J359">
            <v>105.92999999999999</v>
          </cell>
        </row>
        <row r="360">
          <cell r="A360" t="str">
            <v>39.2</v>
          </cell>
          <cell r="B360">
            <v>8</v>
          </cell>
          <cell r="C360" t="str">
            <v>COMPOSIÇÃO 05</v>
          </cell>
          <cell r="D36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360" t="str">
            <v>UN</v>
          </cell>
          <cell r="F360">
            <v>9</v>
          </cell>
          <cell r="G360">
            <v>771.45</v>
          </cell>
          <cell r="H360">
            <v>39.57</v>
          </cell>
          <cell r="I360">
            <v>1015.23</v>
          </cell>
          <cell r="J360">
            <v>9137.07</v>
          </cell>
        </row>
        <row r="361">
          <cell r="A361" t="str">
            <v>39.3</v>
          </cell>
          <cell r="B361">
            <v>11</v>
          </cell>
          <cell r="C361" t="str">
            <v>91926</v>
          </cell>
          <cell r="D361" t="str">
            <v>CABO DE COBRE FLEXÍVEL ISOLADO, 2,5 MM², ANTI-CHAMA 450/750 V, PARA CIRCUITOS TERMINAIS - FORNECIMENTO E INSTALAÇÃO. AF_12/2015</v>
          </cell>
          <cell r="E361" t="str">
            <v>M</v>
          </cell>
          <cell r="F361">
            <v>27</v>
          </cell>
          <cell r="G361">
            <v>1.32</v>
          </cell>
          <cell r="H361">
            <v>0.99</v>
          </cell>
          <cell r="I361">
            <v>2.89</v>
          </cell>
          <cell r="J361">
            <v>78.03</v>
          </cell>
        </row>
        <row r="362">
          <cell r="A362" t="str">
            <v>39.4</v>
          </cell>
          <cell r="B362">
            <v>12</v>
          </cell>
          <cell r="C362">
            <v>83399</v>
          </cell>
          <cell r="D362" t="str">
            <v>RELE FOTOELETRICO P/ COMANDO DE ILUMINACAO EXTERNA 220V/1000W - FORNECIMENTO E INSTALACAO</v>
          </cell>
          <cell r="E362" t="str">
            <v>UN</v>
          </cell>
          <cell r="F362">
            <v>9</v>
          </cell>
          <cell r="G362">
            <v>16.260000000000002</v>
          </cell>
          <cell r="H362">
            <v>11.84</v>
          </cell>
          <cell r="I362">
            <v>35.17</v>
          </cell>
          <cell r="J362">
            <v>316.53000000000003</v>
          </cell>
        </row>
        <row r="363">
          <cell r="A363" t="str">
            <v>39.5</v>
          </cell>
          <cell r="B363">
            <v>13</v>
          </cell>
          <cell r="C363" t="str">
            <v xml:space="preserve">COMPOSIÇÃO 07 </v>
          </cell>
          <cell r="D363" t="str">
            <v>CONECTOR DE DERIVAÇÃO PERFURANTE - PRINCIPAL 10-95MM² - DERIVAÇÃO 1,5-10MM² - FORNECIMENTO E INSTALAÇÃO</v>
          </cell>
          <cell r="E363" t="str">
            <v>UN.</v>
          </cell>
          <cell r="F363">
            <v>4</v>
          </cell>
          <cell r="G363">
            <v>5.81</v>
          </cell>
          <cell r="H363">
            <v>4.99</v>
          </cell>
          <cell r="I363">
            <v>13.51</v>
          </cell>
          <cell r="J363">
            <v>54.04</v>
          </cell>
        </row>
        <row r="364">
          <cell r="A364">
            <v>0</v>
          </cell>
          <cell r="J364">
            <v>0</v>
          </cell>
        </row>
        <row r="365">
          <cell r="A365">
            <v>40</v>
          </cell>
          <cell r="B365">
            <v>0</v>
          </cell>
          <cell r="C365">
            <v>0</v>
          </cell>
          <cell r="D365" t="str">
            <v>RUA AMELIA DE OLIVEIRA SILVA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9718.6200000000008</v>
          </cell>
        </row>
        <row r="366">
          <cell r="A366" t="str">
            <v>40.1</v>
          </cell>
          <cell r="B366">
            <v>5</v>
          </cell>
          <cell r="C366" t="str">
            <v>COMPOSIÇÃO 03</v>
          </cell>
          <cell r="D366" t="str">
            <v>RETIRADA DE EQUIPAMENTOS DE ILUMINAÇÃO PÚBLICA (LUMINÁRIA, REATOR, LÂMPADA E FIAÇÃO) EM BRAÇOS DA REDE DE ILUMINAÇÃO PÚBLICA.</v>
          </cell>
          <cell r="E366" t="str">
            <v>UN</v>
          </cell>
          <cell r="F366">
            <v>9</v>
          </cell>
          <cell r="G366">
            <v>0</v>
          </cell>
          <cell r="H366">
            <v>9.41</v>
          </cell>
          <cell r="I366">
            <v>11.77</v>
          </cell>
          <cell r="J366">
            <v>105.92999999999999</v>
          </cell>
        </row>
        <row r="367">
          <cell r="A367" t="str">
            <v>40.2</v>
          </cell>
          <cell r="B367">
            <v>8</v>
          </cell>
          <cell r="C367" t="str">
            <v>COMPOSIÇÃO 05</v>
          </cell>
          <cell r="D367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367" t="str">
            <v>UN</v>
          </cell>
          <cell r="F367">
            <v>9</v>
          </cell>
          <cell r="G367">
            <v>771.45</v>
          </cell>
          <cell r="H367">
            <v>39.57</v>
          </cell>
          <cell r="I367">
            <v>1015.23</v>
          </cell>
          <cell r="J367">
            <v>9137.07</v>
          </cell>
        </row>
        <row r="368">
          <cell r="A368" t="str">
            <v>40.3</v>
          </cell>
          <cell r="B368">
            <v>11</v>
          </cell>
          <cell r="C368" t="str">
            <v>91926</v>
          </cell>
          <cell r="D368" t="str">
            <v>CABO DE COBRE FLEXÍVEL ISOLADO, 2,5 MM², ANTI-CHAMA 450/750 V, PARA CIRCUITOS TERMINAIS - FORNECIMENTO E INSTALAÇÃO. AF_12/2015</v>
          </cell>
          <cell r="E368" t="str">
            <v>M</v>
          </cell>
          <cell r="F368">
            <v>27</v>
          </cell>
          <cell r="G368">
            <v>1.32</v>
          </cell>
          <cell r="H368">
            <v>0.99</v>
          </cell>
          <cell r="I368">
            <v>2.89</v>
          </cell>
          <cell r="J368">
            <v>78.03</v>
          </cell>
        </row>
        <row r="369">
          <cell r="A369" t="str">
            <v>40.4</v>
          </cell>
          <cell r="B369">
            <v>12</v>
          </cell>
          <cell r="C369">
            <v>83399</v>
          </cell>
          <cell r="D369" t="str">
            <v>RELE FOTOELETRICO P/ COMANDO DE ILUMINACAO EXTERNA 220V/1000W - FORNECIMENTO E INSTALACAO</v>
          </cell>
          <cell r="E369" t="str">
            <v>UN</v>
          </cell>
          <cell r="F369">
            <v>9</v>
          </cell>
          <cell r="G369">
            <v>16.260000000000002</v>
          </cell>
          <cell r="H369">
            <v>11.84</v>
          </cell>
          <cell r="I369">
            <v>35.17</v>
          </cell>
          <cell r="J369">
            <v>316.53000000000003</v>
          </cell>
        </row>
        <row r="370">
          <cell r="A370" t="str">
            <v>40.5</v>
          </cell>
          <cell r="B370">
            <v>13</v>
          </cell>
          <cell r="C370" t="str">
            <v xml:space="preserve">COMPOSIÇÃO 07 </v>
          </cell>
          <cell r="D370" t="str">
            <v>CONECTOR DE DERIVAÇÃO PERFURANTE - PRINCIPAL 10-95MM² - DERIVAÇÃO 1,5-10MM² - FORNECIMENTO E INSTALAÇÃO</v>
          </cell>
          <cell r="E370" t="str">
            <v>UN.</v>
          </cell>
          <cell r="F370">
            <v>6</v>
          </cell>
          <cell r="G370">
            <v>5.81</v>
          </cell>
          <cell r="H370">
            <v>4.99</v>
          </cell>
          <cell r="I370">
            <v>13.51</v>
          </cell>
          <cell r="J370">
            <v>81.06</v>
          </cell>
        </row>
        <row r="371">
          <cell r="A371">
            <v>0</v>
          </cell>
          <cell r="J371">
            <v>0</v>
          </cell>
        </row>
        <row r="372">
          <cell r="A372">
            <v>41</v>
          </cell>
          <cell r="B372">
            <v>0</v>
          </cell>
          <cell r="C372">
            <v>0</v>
          </cell>
          <cell r="D372" t="str">
            <v>AV. JOÃO GARCIA DE SOUZA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77396.13</v>
          </cell>
        </row>
        <row r="373">
          <cell r="A373">
            <v>0</v>
          </cell>
          <cell r="B373">
            <v>0</v>
          </cell>
          <cell r="C373">
            <v>0</v>
          </cell>
          <cell r="D373" t="str">
            <v>SUBSTITUIÇÃO DAS LUMINÁRIAS DOS POSTES SIMPLES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10789.460000000001</v>
          </cell>
        </row>
        <row r="374">
          <cell r="A374" t="str">
            <v>41.1</v>
          </cell>
          <cell r="B374">
            <v>5</v>
          </cell>
          <cell r="C374" t="str">
            <v>COMPOSIÇÃO 03</v>
          </cell>
          <cell r="D374" t="str">
            <v>RETIRADA DE EQUIPAMENTOS DE ILUMINAÇÃO PÚBLICA (LUMINÁRIA, REATOR, LÂMPADA E FIAÇÃO) EM BRAÇOS DA REDE DE ILUMINAÇÃO PÚBLICA.</v>
          </cell>
          <cell r="E374" t="str">
            <v>UN</v>
          </cell>
          <cell r="F374">
            <v>10</v>
          </cell>
          <cell r="G374">
            <v>0</v>
          </cell>
          <cell r="H374">
            <v>9.41</v>
          </cell>
          <cell r="I374">
            <v>11.77</v>
          </cell>
          <cell r="J374">
            <v>117.69999999999999</v>
          </cell>
        </row>
        <row r="375">
          <cell r="A375" t="str">
            <v>41.2</v>
          </cell>
          <cell r="B375">
            <v>8</v>
          </cell>
          <cell r="C375" t="str">
            <v>COMPOSIÇÃO 05</v>
          </cell>
          <cell r="D375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375" t="str">
            <v>UN</v>
          </cell>
          <cell r="F375">
            <v>10</v>
          </cell>
          <cell r="G375">
            <v>771.45</v>
          </cell>
          <cell r="H375">
            <v>39.57</v>
          </cell>
          <cell r="I375">
            <v>1015.23</v>
          </cell>
          <cell r="J375">
            <v>10152.299999999999</v>
          </cell>
        </row>
        <row r="376">
          <cell r="A376" t="str">
            <v>41.3</v>
          </cell>
          <cell r="B376">
            <v>11</v>
          </cell>
          <cell r="C376" t="str">
            <v>91926</v>
          </cell>
          <cell r="D376" t="str">
            <v>CABO DE COBRE FLEXÍVEL ISOLADO, 2,5 MM², ANTI-CHAMA 450/750 V, PARA CIRCUITOS TERMINAIS - FORNECIMENTO E INSTALAÇÃO. AF_12/2015</v>
          </cell>
          <cell r="E376" t="str">
            <v>M</v>
          </cell>
          <cell r="F376">
            <v>30</v>
          </cell>
          <cell r="G376">
            <v>1.32</v>
          </cell>
          <cell r="H376">
            <v>0.99</v>
          </cell>
          <cell r="I376">
            <v>2.89</v>
          </cell>
          <cell r="J376">
            <v>86.7</v>
          </cell>
        </row>
        <row r="377">
          <cell r="A377" t="str">
            <v>41.4</v>
          </cell>
          <cell r="B377">
            <v>12</v>
          </cell>
          <cell r="C377">
            <v>83399</v>
          </cell>
          <cell r="D377" t="str">
            <v>RELE FOTOELETRICO P/ COMANDO DE ILUMINACAO EXTERNA 220V/1000W - FORNECIMENTO E INSTALACAO</v>
          </cell>
          <cell r="E377" t="str">
            <v>UN</v>
          </cell>
          <cell r="F377">
            <v>10</v>
          </cell>
          <cell r="G377">
            <v>16.260000000000002</v>
          </cell>
          <cell r="H377">
            <v>11.84</v>
          </cell>
          <cell r="I377">
            <v>35.17</v>
          </cell>
          <cell r="J377">
            <v>351.70000000000005</v>
          </cell>
        </row>
        <row r="378">
          <cell r="A378" t="str">
            <v>41.5</v>
          </cell>
          <cell r="B378">
            <v>13</v>
          </cell>
          <cell r="C378" t="str">
            <v xml:space="preserve">COMPOSIÇÃO 07 </v>
          </cell>
          <cell r="D378" t="str">
            <v>CONECTOR DE DERIVAÇÃO PERFURANTE - PRINCIPAL 10-95MM² - DERIVAÇÃO 1,5-10MM² - FORNECIMENTO E INSTALAÇÃO</v>
          </cell>
          <cell r="E378" t="str">
            <v>UN.</v>
          </cell>
          <cell r="F378">
            <v>6</v>
          </cell>
          <cell r="G378">
            <v>5.81</v>
          </cell>
          <cell r="H378">
            <v>4.99</v>
          </cell>
          <cell r="I378">
            <v>13.51</v>
          </cell>
          <cell r="J378">
            <v>81.06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 t="str">
            <v>SUBSTITUIÇÃO DAS LUMINÁRIAS DOS POSTES TELECÔNICOS CURVOS DUPLO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77396.13</v>
          </cell>
        </row>
        <row r="381">
          <cell r="A381" t="str">
            <v>41.6</v>
          </cell>
          <cell r="B381">
            <v>6</v>
          </cell>
          <cell r="C381" t="str">
            <v>COMPOSIÇÃO 13</v>
          </cell>
          <cell r="D381" t="str">
            <v>RETIRADA DE EQUIPAMENTOS DE ILUMINAÇÃO PÚBLICA (LUMINÁRIA, REATOR, LÂMPADA E FIAÇÃO) EM POSTES METÁLICOS ATÉ 12M DA REDE DE ILUMINAÇÃO PÚBLICA ORNAMENTAL.</v>
          </cell>
          <cell r="E381" t="str">
            <v>UN</v>
          </cell>
          <cell r="F381">
            <v>46</v>
          </cell>
          <cell r="G381">
            <v>0</v>
          </cell>
          <cell r="H381">
            <v>39.970000000000006</v>
          </cell>
          <cell r="I381">
            <v>50.03</v>
          </cell>
          <cell r="J381">
            <v>2301.38</v>
          </cell>
        </row>
        <row r="382">
          <cell r="A382" t="str">
            <v>41.7</v>
          </cell>
          <cell r="B382">
            <v>9</v>
          </cell>
          <cell r="C382" t="str">
            <v>COMPOSIÇÃO 06</v>
          </cell>
          <cell r="D382" t="str">
            <v>LUMINARIA DE LED PARA ILUMINAÇÃO PÚBLICA, COM POTÊNCIA DE CONSUMO DE 100W E EFICIENCIA 110LM/W, FLUXO TOTAL MÍNIMO 11.000LM,  TEMPERATURA DE COR= 5000K +/- 400K, IRC&gt;70, TENSÃO DE ALIMENTAÇÃO ~90 A 277V, COMPOSTA DE BASE PARA INSTALAÇÃO DE RELÉ FOTOELÉTRICO E DISPOSITIVO DE PROTEÇÃO CONTRA DESCARGAS ATMOSFÉRICA-DPS, IP-66,   OU EQUIVALENTE - FORNECIMENTO E INSTALAÇÃO</v>
          </cell>
          <cell r="E382" t="str">
            <v>UN</v>
          </cell>
          <cell r="F382">
            <v>46</v>
          </cell>
          <cell r="G382">
            <v>1259.32</v>
          </cell>
          <cell r="H382">
            <v>39.57</v>
          </cell>
          <cell r="I382">
            <v>1625.95</v>
          </cell>
          <cell r="J382">
            <v>74793.7</v>
          </cell>
        </row>
        <row r="383">
          <cell r="A383" t="str">
            <v>41.8</v>
          </cell>
          <cell r="B383">
            <v>11</v>
          </cell>
          <cell r="C383" t="str">
            <v>91926</v>
          </cell>
          <cell r="D383" t="str">
            <v>CABO DE COBRE FLEXÍVEL ISOLADO, 2,5 MM², ANTI-CHAMA 450/750 V, PARA CIRCUITOS TERMINAIS - FORNECIMENTO E INSTALAÇÃO. AF_12/2015</v>
          </cell>
          <cell r="E383" t="str">
            <v>M</v>
          </cell>
          <cell r="F383">
            <v>92</v>
          </cell>
          <cell r="G383">
            <v>1.32</v>
          </cell>
          <cell r="H383">
            <v>0.99</v>
          </cell>
          <cell r="I383">
            <v>2.89</v>
          </cell>
          <cell r="J383">
            <v>265.88</v>
          </cell>
        </row>
        <row r="384">
          <cell r="A384" t="str">
            <v>41.9</v>
          </cell>
          <cell r="B384">
            <v>12</v>
          </cell>
          <cell r="C384">
            <v>83399</v>
          </cell>
          <cell r="D384" t="str">
            <v>RELE FOTOELETRICO P/ COMANDO DE ILUMINACAO EXTERNA 220V/1000W - FORNECIMENTO E INSTALACAO</v>
          </cell>
          <cell r="E384" t="str">
            <v>UN</v>
          </cell>
          <cell r="F384">
            <v>1</v>
          </cell>
          <cell r="G384">
            <v>16.260000000000002</v>
          </cell>
          <cell r="H384">
            <v>11.84</v>
          </cell>
          <cell r="I384">
            <v>35.17</v>
          </cell>
          <cell r="J384">
            <v>35.17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42</v>
          </cell>
          <cell r="B386">
            <v>0</v>
          </cell>
          <cell r="C386">
            <v>0</v>
          </cell>
          <cell r="D386" t="str">
            <v>RUA MARCIA CRISTINA FIORATTI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9113.2000000000007</v>
          </cell>
        </row>
        <row r="387">
          <cell r="A387" t="str">
            <v>42.1</v>
          </cell>
          <cell r="B387">
            <v>5</v>
          </cell>
          <cell r="C387" t="str">
            <v>COMPOSIÇÃO 03</v>
          </cell>
          <cell r="D387" t="str">
            <v>RETIRADA DE EQUIPAMENTOS DE ILUMINAÇÃO PÚBLICA (LUMINÁRIA, REATOR, LÂMPADA E FIAÇÃO) EM BRAÇOS DA REDE DE ILUMINAÇÃO PÚBLICA.</v>
          </cell>
          <cell r="E387" t="str">
            <v>UN</v>
          </cell>
          <cell r="F387">
            <v>8</v>
          </cell>
          <cell r="G387">
            <v>0</v>
          </cell>
          <cell r="H387">
            <v>9.41</v>
          </cell>
          <cell r="I387">
            <v>11.77</v>
          </cell>
          <cell r="J387">
            <v>94.16</v>
          </cell>
        </row>
        <row r="388">
          <cell r="A388" t="str">
            <v>42.2</v>
          </cell>
          <cell r="B388">
            <v>7</v>
          </cell>
          <cell r="C388" t="str">
            <v>COMPOSIÇÃO 04</v>
          </cell>
          <cell r="D388" t="str">
            <v>BRAÇO EM TUBO DE AÇO GALV. A QUENTE  D=48,00mm PROJ HOR=2,920mm E PROJ VERT=2,200mm, EM CHAPA 3,00mm CONFORME PROJETO NAS DIMENSÕES - (METALSINTER, CONIPOST, ARTIP OU SIMILAR) - FORNECIMENTO E INSTALAÇÃO.</v>
          </cell>
          <cell r="E388" t="str">
            <v>UN</v>
          </cell>
          <cell r="F388">
            <v>1</v>
          </cell>
          <cell r="G388">
            <v>240.82</v>
          </cell>
          <cell r="H388">
            <v>71.58</v>
          </cell>
          <cell r="I388">
            <v>391.06</v>
          </cell>
          <cell r="J388">
            <v>391.06</v>
          </cell>
        </row>
        <row r="389">
          <cell r="A389" t="str">
            <v>42.3</v>
          </cell>
          <cell r="B389">
            <v>8</v>
          </cell>
          <cell r="C389" t="str">
            <v>COMPOSIÇÃO 05</v>
          </cell>
          <cell r="D38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389" t="str">
            <v>UN</v>
          </cell>
          <cell r="F389">
            <v>8</v>
          </cell>
          <cell r="G389">
            <v>771.45</v>
          </cell>
          <cell r="H389">
            <v>39.57</v>
          </cell>
          <cell r="I389">
            <v>1015.23</v>
          </cell>
          <cell r="J389">
            <v>8121.84</v>
          </cell>
        </row>
        <row r="390">
          <cell r="A390" t="str">
            <v>42.4</v>
          </cell>
          <cell r="B390">
            <v>11</v>
          </cell>
          <cell r="C390" t="str">
            <v>91926</v>
          </cell>
          <cell r="D390" t="str">
            <v>CABO DE COBRE FLEXÍVEL ISOLADO, 2,5 MM², ANTI-CHAMA 450/750 V, PARA CIRCUITOS TERMINAIS - FORNECIMENTO E INSTALAÇÃO. AF_12/2015</v>
          </cell>
          <cell r="E390" t="str">
            <v>M</v>
          </cell>
          <cell r="F390">
            <v>31</v>
          </cell>
          <cell r="G390">
            <v>1.32</v>
          </cell>
          <cell r="H390">
            <v>0.99</v>
          </cell>
          <cell r="I390">
            <v>2.89</v>
          </cell>
          <cell r="J390">
            <v>89.59</v>
          </cell>
        </row>
        <row r="391">
          <cell r="A391" t="str">
            <v>42.5</v>
          </cell>
          <cell r="B391">
            <v>12</v>
          </cell>
          <cell r="C391">
            <v>83399</v>
          </cell>
          <cell r="D391" t="str">
            <v>RELE FOTOELETRICO P/ COMANDO DE ILUMINACAO EXTERNA 220V/1000W - FORNECIMENTO E INSTALACAO</v>
          </cell>
          <cell r="E391" t="str">
            <v>UN</v>
          </cell>
          <cell r="F391">
            <v>8</v>
          </cell>
          <cell r="G391">
            <v>16.260000000000002</v>
          </cell>
          <cell r="H391">
            <v>11.84</v>
          </cell>
          <cell r="I391">
            <v>35.17</v>
          </cell>
          <cell r="J391">
            <v>281.36</v>
          </cell>
        </row>
        <row r="392">
          <cell r="A392" t="str">
            <v>42.6</v>
          </cell>
          <cell r="B392">
            <v>13</v>
          </cell>
          <cell r="C392" t="str">
            <v xml:space="preserve">COMPOSIÇÃO 07 </v>
          </cell>
          <cell r="D392" t="str">
            <v>CONECTOR DE DERIVAÇÃO PERFURANTE - PRINCIPAL 10-95MM² - DERIVAÇÃO 1,5-10MM² - FORNECIMENTO E INSTALAÇÃO</v>
          </cell>
          <cell r="E392" t="str">
            <v>UN.</v>
          </cell>
          <cell r="F392">
            <v>4</v>
          </cell>
          <cell r="G392">
            <v>5.81</v>
          </cell>
          <cell r="H392">
            <v>4.99</v>
          </cell>
          <cell r="I392">
            <v>13.51</v>
          </cell>
          <cell r="J392">
            <v>54.04</v>
          </cell>
        </row>
        <row r="393">
          <cell r="A393" t="str">
            <v>42.7</v>
          </cell>
          <cell r="B393">
            <v>14</v>
          </cell>
          <cell r="C393" t="str">
            <v>COMPOSIÇÃO 08</v>
          </cell>
          <cell r="D393" t="str">
            <v>CINTA AÇO GALVANIZADO 210MM - FORNECIMENTO E INSTALAÇÃO</v>
          </cell>
          <cell r="E393" t="str">
            <v>UN</v>
          </cell>
          <cell r="F393">
            <v>1</v>
          </cell>
          <cell r="G393">
            <v>19.09</v>
          </cell>
          <cell r="H393">
            <v>9.41</v>
          </cell>
          <cell r="I393">
            <v>35.67</v>
          </cell>
          <cell r="J393">
            <v>35.67</v>
          </cell>
        </row>
        <row r="394">
          <cell r="A394" t="str">
            <v>42.8</v>
          </cell>
          <cell r="B394">
            <v>15</v>
          </cell>
          <cell r="C394" t="str">
            <v>COMPOSIÇÃO 09</v>
          </cell>
          <cell r="D394" t="str">
            <v>CINTA AÇO GALVANIZADO 230MM - FORNECIMENTO E INSTALAÇÃO</v>
          </cell>
          <cell r="E394" t="str">
            <v>UN</v>
          </cell>
          <cell r="F394">
            <v>1</v>
          </cell>
          <cell r="G394">
            <v>15.33</v>
          </cell>
          <cell r="H394">
            <v>9.41</v>
          </cell>
          <cell r="I394">
            <v>30.96</v>
          </cell>
          <cell r="J394">
            <v>30.96</v>
          </cell>
        </row>
        <row r="395">
          <cell r="A395" t="str">
            <v>42.9</v>
          </cell>
          <cell r="B395">
            <v>16</v>
          </cell>
          <cell r="C395" t="str">
            <v>COMPOSIÇÃO 10</v>
          </cell>
          <cell r="D395" t="str">
            <v>PARAFUSO FRANCES M16 EM ACO GALVANIZADO, COMPRIMENTO = 70 MM, DIAMETRO = 16MM, CABECA ABAULADA - FORNECIMENTO E INSTALAÇÃO</v>
          </cell>
          <cell r="E395" t="str">
            <v>UN</v>
          </cell>
          <cell r="F395">
            <v>2</v>
          </cell>
          <cell r="G395">
            <v>2.98</v>
          </cell>
          <cell r="H395">
            <v>2.82</v>
          </cell>
          <cell r="I395">
            <v>7.26</v>
          </cell>
          <cell r="J395">
            <v>14.52</v>
          </cell>
        </row>
        <row r="396">
          <cell r="A396">
            <v>0</v>
          </cell>
          <cell r="J396">
            <v>0</v>
          </cell>
        </row>
        <row r="397">
          <cell r="A397">
            <v>43</v>
          </cell>
          <cell r="B397">
            <v>0</v>
          </cell>
          <cell r="C397">
            <v>0</v>
          </cell>
          <cell r="D397" t="str">
            <v>RUA FRANCISCO VIEIRA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10143.400000000003</v>
          </cell>
        </row>
        <row r="398">
          <cell r="A398" t="str">
            <v>43.1</v>
          </cell>
          <cell r="B398">
            <v>5</v>
          </cell>
          <cell r="C398" t="str">
            <v>COMPOSIÇÃO 03</v>
          </cell>
          <cell r="D398" t="str">
            <v>RETIRADA DE EQUIPAMENTOS DE ILUMINAÇÃO PÚBLICA (LUMINÁRIA, REATOR, LÂMPADA E FIAÇÃO) EM BRAÇOS DA REDE DE ILUMINAÇÃO PÚBLICA.</v>
          </cell>
          <cell r="E398" t="str">
            <v>UN</v>
          </cell>
          <cell r="F398">
            <v>6</v>
          </cell>
          <cell r="G398">
            <v>0</v>
          </cell>
          <cell r="H398">
            <v>9.41</v>
          </cell>
          <cell r="I398">
            <v>11.77</v>
          </cell>
          <cell r="J398">
            <v>70.62</v>
          </cell>
        </row>
        <row r="399">
          <cell r="A399" t="str">
            <v>43.2</v>
          </cell>
          <cell r="B399">
            <v>9</v>
          </cell>
          <cell r="C399" t="str">
            <v>COMPOSIÇÃO 06</v>
          </cell>
          <cell r="D399" t="str">
            <v>LUMINARIA DE LED PARA ILUMINAÇÃO PÚBLICA, COM POTÊNCIA DE CONSUMO DE 100W E EFICIENCIA 110LM/W, FLUXO TOTAL MÍNIMO 11.000LM,  TEMPERATURA DE COR= 5000K +/- 400K, IRC&gt;70, TENSÃO DE ALIMENTAÇÃO ~90 A 277V, COMPOSTA DE BASE PARA INSTALAÇÃO DE RELÉ FOTOELÉTRICO E DISPOSITIVO DE PROTEÇÃO CONTRA DESCARGAS ATMOSFÉRICA-DPS, IP-66,   OU EQUIVALENTE - FORNECIMENTO E INSTALAÇÃO</v>
          </cell>
          <cell r="E399" t="str">
            <v>UN</v>
          </cell>
          <cell r="F399">
            <v>6</v>
          </cell>
          <cell r="G399">
            <v>1259.32</v>
          </cell>
          <cell r="H399">
            <v>39.57</v>
          </cell>
          <cell r="I399">
            <v>1625.95</v>
          </cell>
          <cell r="J399">
            <v>9755.7000000000007</v>
          </cell>
        </row>
        <row r="400">
          <cell r="A400" t="str">
            <v>43.3</v>
          </cell>
          <cell r="B400">
            <v>11</v>
          </cell>
          <cell r="C400" t="str">
            <v>91926</v>
          </cell>
          <cell r="D400" t="str">
            <v>CABO DE COBRE FLEXÍVEL ISOLADO, 2,5 MM², ANTI-CHAMA 450/750 V, PARA CIRCUITOS TERMINAIS - FORNECIMENTO E INSTALAÇÃO. AF_12/2015</v>
          </cell>
          <cell r="E400" t="str">
            <v>M</v>
          </cell>
          <cell r="F400">
            <v>18</v>
          </cell>
          <cell r="G400">
            <v>1.32</v>
          </cell>
          <cell r="H400">
            <v>0.99</v>
          </cell>
          <cell r="I400">
            <v>2.89</v>
          </cell>
          <cell r="J400">
            <v>52.02</v>
          </cell>
        </row>
        <row r="401">
          <cell r="A401" t="str">
            <v>43.4</v>
          </cell>
          <cell r="B401">
            <v>12</v>
          </cell>
          <cell r="C401">
            <v>83399</v>
          </cell>
          <cell r="D401" t="str">
            <v>RELE FOTOELETRICO P/ COMANDO DE ILUMINACAO EXTERNA 220V/1000W - FORNECIMENTO E INSTALACAO</v>
          </cell>
          <cell r="E401" t="str">
            <v>UN</v>
          </cell>
          <cell r="F401">
            <v>6</v>
          </cell>
          <cell r="G401">
            <v>16.260000000000002</v>
          </cell>
          <cell r="H401">
            <v>11.84</v>
          </cell>
          <cell r="I401">
            <v>35.17</v>
          </cell>
          <cell r="J401">
            <v>211.02</v>
          </cell>
        </row>
        <row r="402">
          <cell r="A402" t="str">
            <v>43.5</v>
          </cell>
          <cell r="B402">
            <v>13</v>
          </cell>
          <cell r="C402" t="str">
            <v xml:space="preserve">COMPOSIÇÃO 07 </v>
          </cell>
          <cell r="D402" t="str">
            <v>CONECTOR DE DERIVAÇÃO PERFURANTE - PRINCIPAL 10-95MM² - DERIVAÇÃO 1,5-10MM² - FORNECIMENTO E INSTALAÇÃO</v>
          </cell>
          <cell r="E402" t="str">
            <v>UN.</v>
          </cell>
          <cell r="F402">
            <v>4</v>
          </cell>
          <cell r="G402">
            <v>5.81</v>
          </cell>
          <cell r="H402">
            <v>4.99</v>
          </cell>
          <cell r="I402">
            <v>13.51</v>
          </cell>
          <cell r="J402">
            <v>54.04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44</v>
          </cell>
          <cell r="B404">
            <v>0</v>
          </cell>
          <cell r="C404">
            <v>0</v>
          </cell>
          <cell r="D404" t="str">
            <v>RUA JOSÉ G. FILHO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3242.4300000000003</v>
          </cell>
        </row>
        <row r="405">
          <cell r="A405" t="str">
            <v>44.1</v>
          </cell>
          <cell r="B405">
            <v>5</v>
          </cell>
          <cell r="C405" t="str">
            <v>COMPOSIÇÃO 03</v>
          </cell>
          <cell r="D405" t="str">
            <v>RETIRADA DE EQUIPAMENTOS DE ILUMINAÇÃO PÚBLICA (LUMINÁRIA, REATOR, LÂMPADA E FIAÇÃO) EM BRAÇOS DA REDE DE ILUMINAÇÃO PÚBLICA.</v>
          </cell>
          <cell r="E405" t="str">
            <v>UN</v>
          </cell>
          <cell r="F405">
            <v>3</v>
          </cell>
          <cell r="G405">
            <v>0</v>
          </cell>
          <cell r="H405">
            <v>9.41</v>
          </cell>
          <cell r="I405">
            <v>11.77</v>
          </cell>
          <cell r="J405">
            <v>35.31</v>
          </cell>
        </row>
        <row r="406">
          <cell r="A406" t="str">
            <v>44.2</v>
          </cell>
          <cell r="B406">
            <v>8</v>
          </cell>
          <cell r="C406" t="str">
            <v>COMPOSIÇÃO 05</v>
          </cell>
          <cell r="D406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06" t="str">
            <v>UN</v>
          </cell>
          <cell r="F406">
            <v>3</v>
          </cell>
          <cell r="G406">
            <v>771.45</v>
          </cell>
          <cell r="H406">
            <v>39.57</v>
          </cell>
          <cell r="I406">
            <v>1015.23</v>
          </cell>
          <cell r="J406">
            <v>3045.69</v>
          </cell>
        </row>
        <row r="407">
          <cell r="A407" t="str">
            <v>44.3</v>
          </cell>
          <cell r="B407">
            <v>11</v>
          </cell>
          <cell r="C407" t="str">
            <v>91926</v>
          </cell>
          <cell r="D407" t="str">
            <v>CABO DE COBRE FLEXÍVEL ISOLADO, 2,5 MM², ANTI-CHAMA 450/750 V, PARA CIRCUITOS TERMINAIS - FORNECIMENTO E INSTALAÇÃO. AF_12/2015</v>
          </cell>
          <cell r="E407" t="str">
            <v>M</v>
          </cell>
          <cell r="F407">
            <v>10</v>
          </cell>
          <cell r="G407">
            <v>1.32</v>
          </cell>
          <cell r="H407">
            <v>0.99</v>
          </cell>
          <cell r="I407">
            <v>2.89</v>
          </cell>
          <cell r="J407">
            <v>28.900000000000002</v>
          </cell>
        </row>
        <row r="408">
          <cell r="A408" t="str">
            <v>44.4</v>
          </cell>
          <cell r="B408">
            <v>12</v>
          </cell>
          <cell r="C408">
            <v>83399</v>
          </cell>
          <cell r="D408" t="str">
            <v>RELE FOTOELETRICO P/ COMANDO DE ILUMINACAO EXTERNA 220V/1000W - FORNECIMENTO E INSTALACAO</v>
          </cell>
          <cell r="E408" t="str">
            <v>UN</v>
          </cell>
          <cell r="F408">
            <v>3</v>
          </cell>
          <cell r="G408">
            <v>16.260000000000002</v>
          </cell>
          <cell r="H408">
            <v>11.84</v>
          </cell>
          <cell r="I408">
            <v>35.17</v>
          </cell>
          <cell r="J408">
            <v>105.51</v>
          </cell>
        </row>
        <row r="409">
          <cell r="A409" t="str">
            <v>44.5</v>
          </cell>
          <cell r="B409">
            <v>13</v>
          </cell>
          <cell r="C409" t="str">
            <v xml:space="preserve">COMPOSIÇÃO 07 </v>
          </cell>
          <cell r="D409" t="str">
            <v>CONECTOR DE DERIVAÇÃO PERFURANTE - PRINCIPAL 10-95MM² - DERIVAÇÃO 1,5-10MM² - FORNECIMENTO E INSTALAÇÃO</v>
          </cell>
          <cell r="E409" t="str">
            <v>UN.</v>
          </cell>
          <cell r="F409">
            <v>2</v>
          </cell>
          <cell r="G409">
            <v>5.81</v>
          </cell>
          <cell r="H409">
            <v>4.99</v>
          </cell>
          <cell r="I409">
            <v>13.51</v>
          </cell>
          <cell r="J409">
            <v>27.02</v>
          </cell>
        </row>
        <row r="410">
          <cell r="A410">
            <v>0</v>
          </cell>
          <cell r="J410">
            <v>0</v>
          </cell>
        </row>
        <row r="411">
          <cell r="A411">
            <v>45</v>
          </cell>
          <cell r="B411">
            <v>0</v>
          </cell>
          <cell r="C411">
            <v>0</v>
          </cell>
          <cell r="D411" t="str">
            <v>RUA LAURENTINO G. GERÔNIMO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4251.4399999999996</v>
          </cell>
        </row>
        <row r="412">
          <cell r="A412" t="str">
            <v>45.1</v>
          </cell>
          <cell r="B412">
            <v>5</v>
          </cell>
          <cell r="C412" t="str">
            <v>COMPOSIÇÃO 03</v>
          </cell>
          <cell r="D412" t="str">
            <v>RETIRADA DE EQUIPAMENTOS DE ILUMINAÇÃO PÚBLICA (LUMINÁRIA, REATOR, LÂMPADA E FIAÇÃO) EM BRAÇOS DA REDE DE ILUMINAÇÃO PÚBLICA.</v>
          </cell>
          <cell r="E412" t="str">
            <v>UN</v>
          </cell>
          <cell r="F412">
            <v>3</v>
          </cell>
          <cell r="G412">
            <v>0</v>
          </cell>
          <cell r="H412">
            <v>9.41</v>
          </cell>
          <cell r="I412">
            <v>11.77</v>
          </cell>
          <cell r="J412">
            <v>35.31</v>
          </cell>
        </row>
        <row r="413">
          <cell r="A413" t="str">
            <v>45.2</v>
          </cell>
          <cell r="B413">
            <v>7</v>
          </cell>
          <cell r="C413" t="str">
            <v>COMPOSIÇÃO 04</v>
          </cell>
          <cell r="D413" t="str">
            <v>BRAÇO EM TUBO DE AÇO GALV. A QUENTE  D=48,00mm PROJ HOR=2,920mm E PROJ VERT=2,200mm, EM CHAPA 3,00mm CONFORME PROJETO NAS DIMENSÕES - (METALSINTER, CONIPOST, ARTIP OU SIMILAR) - FORNECIMENTO E INSTALAÇÃO.</v>
          </cell>
          <cell r="E413" t="str">
            <v>UN</v>
          </cell>
          <cell r="F413">
            <v>2</v>
          </cell>
          <cell r="G413">
            <v>240.82</v>
          </cell>
          <cell r="H413">
            <v>71.58</v>
          </cell>
          <cell r="I413">
            <v>391.06</v>
          </cell>
          <cell r="J413">
            <v>782.12</v>
          </cell>
        </row>
        <row r="414">
          <cell r="A414" t="str">
            <v>45.3</v>
          </cell>
          <cell r="B414">
            <v>8</v>
          </cell>
          <cell r="C414" t="str">
            <v>COMPOSIÇÃO 05</v>
          </cell>
          <cell r="D414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14" t="str">
            <v>UN</v>
          </cell>
          <cell r="F414">
            <v>3</v>
          </cell>
          <cell r="G414">
            <v>771.45</v>
          </cell>
          <cell r="H414">
            <v>39.57</v>
          </cell>
          <cell r="I414">
            <v>1015.23</v>
          </cell>
          <cell r="J414">
            <v>3045.69</v>
          </cell>
        </row>
        <row r="415">
          <cell r="A415" t="str">
            <v>45.4</v>
          </cell>
          <cell r="B415">
            <v>11</v>
          </cell>
          <cell r="C415" t="str">
            <v>91926</v>
          </cell>
          <cell r="D415" t="str">
            <v>CABO DE COBRE FLEXÍVEL ISOLADO, 2,5 MM², ANTI-CHAMA 450/750 V, PARA CIRCUITOS TERMINAIS - FORNECIMENTO E INSTALAÇÃO. AF_12/2015</v>
          </cell>
          <cell r="E415" t="str">
            <v>M</v>
          </cell>
          <cell r="F415">
            <v>23</v>
          </cell>
          <cell r="G415">
            <v>1.32</v>
          </cell>
          <cell r="H415">
            <v>0.99</v>
          </cell>
          <cell r="I415">
            <v>2.89</v>
          </cell>
          <cell r="J415">
            <v>66.47</v>
          </cell>
        </row>
        <row r="416">
          <cell r="A416" t="str">
            <v>45.5</v>
          </cell>
          <cell r="B416">
            <v>12</v>
          </cell>
          <cell r="C416">
            <v>83399</v>
          </cell>
          <cell r="D416" t="str">
            <v>RELE FOTOELETRICO P/ COMANDO DE ILUMINACAO EXTERNA 220V/1000W - FORNECIMENTO E INSTALACAO</v>
          </cell>
          <cell r="E416" t="str">
            <v>UN</v>
          </cell>
          <cell r="F416">
            <v>3</v>
          </cell>
          <cell r="G416">
            <v>16.260000000000002</v>
          </cell>
          <cell r="H416">
            <v>11.84</v>
          </cell>
          <cell r="I416">
            <v>35.17</v>
          </cell>
          <cell r="J416">
            <v>105.51</v>
          </cell>
        </row>
        <row r="417">
          <cell r="A417" t="str">
            <v>45.6</v>
          </cell>
          <cell r="B417">
            <v>13</v>
          </cell>
          <cell r="C417" t="str">
            <v xml:space="preserve">COMPOSIÇÃO 07 </v>
          </cell>
          <cell r="D417" t="str">
            <v>CONECTOR DE DERIVAÇÃO PERFURANTE - PRINCIPAL 10-95MM² - DERIVAÇÃO 1,5-10MM² - FORNECIMENTO E INSTALAÇÃO</v>
          </cell>
          <cell r="E417" t="str">
            <v>UN.</v>
          </cell>
          <cell r="F417">
            <v>4</v>
          </cell>
          <cell r="G417">
            <v>5.81</v>
          </cell>
          <cell r="H417">
            <v>4.99</v>
          </cell>
          <cell r="I417">
            <v>13.51</v>
          </cell>
          <cell r="J417">
            <v>54.04</v>
          </cell>
        </row>
        <row r="418">
          <cell r="A418" t="str">
            <v>45.7</v>
          </cell>
          <cell r="B418">
            <v>14</v>
          </cell>
          <cell r="C418" t="str">
            <v>COMPOSIÇÃO 08</v>
          </cell>
          <cell r="D418" t="str">
            <v>CINTA AÇO GALVANIZADO 210MM - FORNECIMENTO E INSTALAÇÃO</v>
          </cell>
          <cell r="E418" t="str">
            <v>UN</v>
          </cell>
          <cell r="F418">
            <v>2</v>
          </cell>
          <cell r="G418">
            <v>19.09</v>
          </cell>
          <cell r="H418">
            <v>9.41</v>
          </cell>
          <cell r="I418">
            <v>35.67</v>
          </cell>
          <cell r="J418">
            <v>71.34</v>
          </cell>
        </row>
        <row r="419">
          <cell r="A419" t="str">
            <v>45.8</v>
          </cell>
          <cell r="B419">
            <v>15</v>
          </cell>
          <cell r="C419" t="str">
            <v>COMPOSIÇÃO 09</v>
          </cell>
          <cell r="D419" t="str">
            <v>CINTA AÇO GALVANIZADO 230MM - FORNECIMENTO E INSTALAÇÃO</v>
          </cell>
          <cell r="E419" t="str">
            <v>UN</v>
          </cell>
          <cell r="F419">
            <v>2</v>
          </cell>
          <cell r="G419">
            <v>15.33</v>
          </cell>
          <cell r="H419">
            <v>9.41</v>
          </cell>
          <cell r="I419">
            <v>30.96</v>
          </cell>
          <cell r="J419">
            <v>61.92</v>
          </cell>
        </row>
        <row r="420">
          <cell r="A420" t="str">
            <v>45.9</v>
          </cell>
          <cell r="B420">
            <v>16</v>
          </cell>
          <cell r="C420" t="str">
            <v>COMPOSIÇÃO 10</v>
          </cell>
          <cell r="D420" t="str">
            <v>PARAFUSO FRANCES M16 EM ACO GALVANIZADO, COMPRIMENTO = 70 MM, DIAMETRO = 16MM, CABECA ABAULADA - FORNECIMENTO E INSTALAÇÃO</v>
          </cell>
          <cell r="E420" t="str">
            <v>UN</v>
          </cell>
          <cell r="F420">
            <v>4</v>
          </cell>
          <cell r="G420">
            <v>2.98</v>
          </cell>
          <cell r="H420">
            <v>2.82</v>
          </cell>
          <cell r="I420">
            <v>7.26</v>
          </cell>
          <cell r="J420">
            <v>29.04</v>
          </cell>
        </row>
        <row r="421">
          <cell r="A421">
            <v>0</v>
          </cell>
          <cell r="J421">
            <v>0</v>
          </cell>
        </row>
        <row r="422">
          <cell r="A422">
            <v>46</v>
          </cell>
          <cell r="B422">
            <v>0</v>
          </cell>
          <cell r="C422">
            <v>0</v>
          </cell>
          <cell r="D422" t="str">
            <v>RUA RUTE DOS S. MORAIS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3242.4300000000003</v>
          </cell>
        </row>
        <row r="423">
          <cell r="A423" t="str">
            <v>46.1</v>
          </cell>
          <cell r="B423">
            <v>5</v>
          </cell>
          <cell r="C423" t="str">
            <v>COMPOSIÇÃO 03</v>
          </cell>
          <cell r="D423" t="str">
            <v>RETIRADA DE EQUIPAMENTOS DE ILUMINAÇÃO PÚBLICA (LUMINÁRIA, REATOR, LÂMPADA E FIAÇÃO) EM BRAÇOS DA REDE DE ILUMINAÇÃO PÚBLICA.</v>
          </cell>
          <cell r="E423" t="str">
            <v>UN</v>
          </cell>
          <cell r="F423">
            <v>3</v>
          </cell>
          <cell r="G423">
            <v>0</v>
          </cell>
          <cell r="H423">
            <v>9.41</v>
          </cell>
          <cell r="I423">
            <v>11.77</v>
          </cell>
          <cell r="J423">
            <v>35.31</v>
          </cell>
        </row>
        <row r="424">
          <cell r="A424" t="str">
            <v>46.2</v>
          </cell>
          <cell r="B424">
            <v>8</v>
          </cell>
          <cell r="C424" t="str">
            <v>COMPOSIÇÃO 05</v>
          </cell>
          <cell r="D424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24" t="str">
            <v>UN</v>
          </cell>
          <cell r="F424">
            <v>3</v>
          </cell>
          <cell r="G424">
            <v>771.45</v>
          </cell>
          <cell r="H424">
            <v>39.57</v>
          </cell>
          <cell r="I424">
            <v>1015.23</v>
          </cell>
          <cell r="J424">
            <v>3045.69</v>
          </cell>
        </row>
        <row r="425">
          <cell r="A425" t="str">
            <v>46.3</v>
          </cell>
          <cell r="B425">
            <v>11</v>
          </cell>
          <cell r="C425" t="str">
            <v>91926</v>
          </cell>
          <cell r="D425" t="str">
            <v>CABO DE COBRE FLEXÍVEL ISOLADO, 2,5 MM², ANTI-CHAMA 450/750 V, PARA CIRCUITOS TERMINAIS - FORNECIMENTO E INSTALAÇÃO. AF_12/2015</v>
          </cell>
          <cell r="E425" t="str">
            <v>M</v>
          </cell>
          <cell r="F425">
            <v>10</v>
          </cell>
          <cell r="G425">
            <v>1.32</v>
          </cell>
          <cell r="H425">
            <v>0.99</v>
          </cell>
          <cell r="I425">
            <v>2.89</v>
          </cell>
          <cell r="J425">
            <v>28.900000000000002</v>
          </cell>
        </row>
        <row r="426">
          <cell r="A426" t="str">
            <v>46.4</v>
          </cell>
          <cell r="B426">
            <v>12</v>
          </cell>
          <cell r="C426">
            <v>83399</v>
          </cell>
          <cell r="D426" t="str">
            <v>RELE FOTOELETRICO P/ COMANDO DE ILUMINACAO EXTERNA 220V/1000W - FORNECIMENTO E INSTALACAO</v>
          </cell>
          <cell r="E426" t="str">
            <v>UN</v>
          </cell>
          <cell r="F426">
            <v>3</v>
          </cell>
          <cell r="G426">
            <v>16.260000000000002</v>
          </cell>
          <cell r="H426">
            <v>11.84</v>
          </cell>
          <cell r="I426">
            <v>35.17</v>
          </cell>
          <cell r="J426">
            <v>105.51</v>
          </cell>
        </row>
        <row r="427">
          <cell r="A427" t="str">
            <v>46.5</v>
          </cell>
          <cell r="B427">
            <v>13</v>
          </cell>
          <cell r="C427" t="str">
            <v xml:space="preserve">COMPOSIÇÃO 07 </v>
          </cell>
          <cell r="D427" t="str">
            <v>CONECTOR DE DERIVAÇÃO PERFURANTE - PRINCIPAL 10-95MM² - DERIVAÇÃO 1,5-10MM² - FORNECIMENTO E INSTALAÇÃO</v>
          </cell>
          <cell r="E427" t="str">
            <v>UN.</v>
          </cell>
          <cell r="F427">
            <v>2</v>
          </cell>
          <cell r="G427">
            <v>5.81</v>
          </cell>
          <cell r="H427">
            <v>4.99</v>
          </cell>
          <cell r="I427">
            <v>13.51</v>
          </cell>
          <cell r="J427">
            <v>27.02</v>
          </cell>
        </row>
        <row r="428">
          <cell r="A428">
            <v>0</v>
          </cell>
          <cell r="B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A429">
            <v>47</v>
          </cell>
          <cell r="B429">
            <v>0</v>
          </cell>
          <cell r="C429">
            <v>0</v>
          </cell>
          <cell r="D429" t="str">
            <v>RUA ADALIA GARCIA DE FREITAS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7576.9400000000005</v>
          </cell>
        </row>
        <row r="430">
          <cell r="A430" t="str">
            <v>47.1</v>
          </cell>
          <cell r="B430">
            <v>5</v>
          </cell>
          <cell r="C430" t="str">
            <v>COMPOSIÇÃO 03</v>
          </cell>
          <cell r="D430" t="str">
            <v>RETIRADA DE EQUIPAMENTOS DE ILUMINAÇÃO PÚBLICA (LUMINÁRIA, REATOR, LÂMPADA E FIAÇÃO) EM BRAÇOS DA REDE DE ILUMINAÇÃO PÚBLICA.</v>
          </cell>
          <cell r="E430" t="str">
            <v>UN</v>
          </cell>
          <cell r="F430">
            <v>7</v>
          </cell>
          <cell r="G430">
            <v>0</v>
          </cell>
          <cell r="H430">
            <v>9.41</v>
          </cell>
          <cell r="I430">
            <v>11.77</v>
          </cell>
          <cell r="J430">
            <v>82.39</v>
          </cell>
        </row>
        <row r="431">
          <cell r="A431" t="str">
            <v>47.2</v>
          </cell>
          <cell r="B431">
            <v>8</v>
          </cell>
          <cell r="C431" t="str">
            <v>COMPOSIÇÃO 05</v>
          </cell>
          <cell r="D431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31" t="str">
            <v>UN</v>
          </cell>
          <cell r="F431">
            <v>7</v>
          </cell>
          <cell r="G431">
            <v>771.45</v>
          </cell>
          <cell r="H431">
            <v>39.57</v>
          </cell>
          <cell r="I431">
            <v>1015.23</v>
          </cell>
          <cell r="J431">
            <v>7106.6100000000006</v>
          </cell>
        </row>
        <row r="432">
          <cell r="A432" t="str">
            <v>47.3</v>
          </cell>
          <cell r="B432">
            <v>11</v>
          </cell>
          <cell r="C432" t="str">
            <v>91926</v>
          </cell>
          <cell r="D432" t="str">
            <v>CABO DE COBRE FLEXÍVEL ISOLADO, 2,5 MM², ANTI-CHAMA 450/750 V, PARA CIRCUITOS TERMINAIS - FORNECIMENTO E INSTALAÇÃO. AF_12/2015</v>
          </cell>
          <cell r="E432" t="str">
            <v>M</v>
          </cell>
          <cell r="F432">
            <v>21</v>
          </cell>
          <cell r="G432">
            <v>1.32</v>
          </cell>
          <cell r="H432">
            <v>0.99</v>
          </cell>
          <cell r="I432">
            <v>2.89</v>
          </cell>
          <cell r="J432">
            <v>60.690000000000005</v>
          </cell>
        </row>
        <row r="433">
          <cell r="A433" t="str">
            <v>47.4</v>
          </cell>
          <cell r="B433">
            <v>12</v>
          </cell>
          <cell r="C433">
            <v>83399</v>
          </cell>
          <cell r="D433" t="str">
            <v>RELE FOTOELETRICO P/ COMANDO DE ILUMINACAO EXTERNA 220V/1000W - FORNECIMENTO E INSTALACAO</v>
          </cell>
          <cell r="E433" t="str">
            <v>UN</v>
          </cell>
          <cell r="F433">
            <v>7</v>
          </cell>
          <cell r="G433">
            <v>16.260000000000002</v>
          </cell>
          <cell r="H433">
            <v>11.84</v>
          </cell>
          <cell r="I433">
            <v>35.17</v>
          </cell>
          <cell r="J433">
            <v>246.19</v>
          </cell>
        </row>
        <row r="434">
          <cell r="A434" t="str">
            <v>47.5</v>
          </cell>
          <cell r="B434">
            <v>13</v>
          </cell>
          <cell r="C434" t="str">
            <v xml:space="preserve">COMPOSIÇÃO 07 </v>
          </cell>
          <cell r="D434" t="str">
            <v>CONECTOR DE DERIVAÇÃO PERFURANTE - PRINCIPAL 10-95MM² - DERIVAÇÃO 1,5-10MM² - FORNECIMENTO E INSTALAÇÃO</v>
          </cell>
          <cell r="E434" t="str">
            <v>UN.</v>
          </cell>
          <cell r="F434">
            <v>6</v>
          </cell>
          <cell r="G434">
            <v>5.81</v>
          </cell>
          <cell r="H434">
            <v>4.99</v>
          </cell>
          <cell r="I434">
            <v>13.51</v>
          </cell>
          <cell r="J434">
            <v>81.06</v>
          </cell>
        </row>
        <row r="435">
          <cell r="A435">
            <v>0</v>
          </cell>
          <cell r="B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</row>
        <row r="436">
          <cell r="A436">
            <v>48</v>
          </cell>
          <cell r="B436">
            <v>0</v>
          </cell>
          <cell r="C436">
            <v>0</v>
          </cell>
          <cell r="D436" t="str">
            <v>RUA JOSÉ AUGUSTO DIAS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6479.0800000000008</v>
          </cell>
        </row>
        <row r="437">
          <cell r="A437" t="str">
            <v>48.1</v>
          </cell>
          <cell r="B437">
            <v>5</v>
          </cell>
          <cell r="C437" t="str">
            <v>COMPOSIÇÃO 03</v>
          </cell>
          <cell r="D437" t="str">
            <v>RETIRADA DE EQUIPAMENTOS DE ILUMINAÇÃO PÚBLICA (LUMINÁRIA, REATOR, LÂMPADA E FIAÇÃO) EM BRAÇOS DA REDE DE ILUMINAÇÃO PÚBLICA.</v>
          </cell>
          <cell r="E437" t="str">
            <v>UN</v>
          </cell>
          <cell r="F437">
            <v>6</v>
          </cell>
          <cell r="G437">
            <v>0</v>
          </cell>
          <cell r="H437">
            <v>9.41</v>
          </cell>
          <cell r="I437">
            <v>11.77</v>
          </cell>
          <cell r="J437">
            <v>70.62</v>
          </cell>
        </row>
        <row r="438">
          <cell r="A438" t="str">
            <v>48.2</v>
          </cell>
          <cell r="B438">
            <v>8</v>
          </cell>
          <cell r="C438" t="str">
            <v>COMPOSIÇÃO 05</v>
          </cell>
          <cell r="D438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38" t="str">
            <v>UN</v>
          </cell>
          <cell r="F438">
            <v>6</v>
          </cell>
          <cell r="G438">
            <v>771.45</v>
          </cell>
          <cell r="H438">
            <v>39.57</v>
          </cell>
          <cell r="I438">
            <v>1015.23</v>
          </cell>
          <cell r="J438">
            <v>6091.38</v>
          </cell>
        </row>
        <row r="439">
          <cell r="A439" t="str">
            <v>48.3</v>
          </cell>
          <cell r="B439">
            <v>11</v>
          </cell>
          <cell r="C439" t="str">
            <v>91926</v>
          </cell>
          <cell r="D439" t="str">
            <v>CABO DE COBRE FLEXÍVEL ISOLADO, 2,5 MM², ANTI-CHAMA 450/750 V, PARA CIRCUITOS TERMINAIS - FORNECIMENTO E INSTALAÇÃO. AF_12/2015</v>
          </cell>
          <cell r="E439" t="str">
            <v>M</v>
          </cell>
          <cell r="F439">
            <v>18</v>
          </cell>
          <cell r="G439">
            <v>1.32</v>
          </cell>
          <cell r="H439">
            <v>0.99</v>
          </cell>
          <cell r="I439">
            <v>2.89</v>
          </cell>
          <cell r="J439">
            <v>52.02</v>
          </cell>
        </row>
        <row r="440">
          <cell r="A440" t="str">
            <v>48.4</v>
          </cell>
          <cell r="B440">
            <v>12</v>
          </cell>
          <cell r="C440">
            <v>83399</v>
          </cell>
          <cell r="D440" t="str">
            <v>RELE FOTOELETRICO P/ COMANDO DE ILUMINACAO EXTERNA 220V/1000W - FORNECIMENTO E INSTALACAO</v>
          </cell>
          <cell r="E440" t="str">
            <v>UN</v>
          </cell>
          <cell r="F440">
            <v>6</v>
          </cell>
          <cell r="G440">
            <v>16.260000000000002</v>
          </cell>
          <cell r="H440">
            <v>11.84</v>
          </cell>
          <cell r="I440">
            <v>35.17</v>
          </cell>
          <cell r="J440">
            <v>211.02</v>
          </cell>
        </row>
        <row r="441">
          <cell r="A441" t="str">
            <v>48.5</v>
          </cell>
          <cell r="B441">
            <v>13</v>
          </cell>
          <cell r="C441" t="str">
            <v xml:space="preserve">COMPOSIÇÃO 07 </v>
          </cell>
          <cell r="D441" t="str">
            <v>CONECTOR DE DERIVAÇÃO PERFURANTE - PRINCIPAL 10-95MM² - DERIVAÇÃO 1,5-10MM² - FORNECIMENTO E INSTALAÇÃO</v>
          </cell>
          <cell r="E441" t="str">
            <v>UN.</v>
          </cell>
          <cell r="F441">
            <v>4</v>
          </cell>
          <cell r="G441">
            <v>5.81</v>
          </cell>
          <cell r="H441">
            <v>4.99</v>
          </cell>
          <cell r="I441">
            <v>13.51</v>
          </cell>
          <cell r="J441">
            <v>54.04</v>
          </cell>
        </row>
        <row r="442">
          <cell r="A442">
            <v>0</v>
          </cell>
          <cell r="B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A443">
            <v>49</v>
          </cell>
          <cell r="B443">
            <v>0</v>
          </cell>
          <cell r="C443">
            <v>0</v>
          </cell>
          <cell r="D443" t="str">
            <v xml:space="preserve">RUA MANOEL DE CARVALHO 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7549.92</v>
          </cell>
        </row>
        <row r="444">
          <cell r="A444" t="str">
            <v>49.1</v>
          </cell>
          <cell r="B444">
            <v>5</v>
          </cell>
          <cell r="C444" t="str">
            <v>COMPOSIÇÃO 03</v>
          </cell>
          <cell r="D444" t="str">
            <v>RETIRADA DE EQUIPAMENTOS DE ILUMINAÇÃO PÚBLICA (LUMINÁRIA, REATOR, LÂMPADA E FIAÇÃO) EM BRAÇOS DA REDE DE ILUMINAÇÃO PÚBLICA.</v>
          </cell>
          <cell r="E444" t="str">
            <v>UN</v>
          </cell>
          <cell r="F444">
            <v>7</v>
          </cell>
          <cell r="G444">
            <v>0</v>
          </cell>
          <cell r="H444">
            <v>9.41</v>
          </cell>
          <cell r="I444">
            <v>11.77</v>
          </cell>
          <cell r="J444">
            <v>82.39</v>
          </cell>
        </row>
        <row r="445">
          <cell r="A445" t="str">
            <v>49.2</v>
          </cell>
          <cell r="B445">
            <v>8</v>
          </cell>
          <cell r="C445" t="str">
            <v>COMPOSIÇÃO 05</v>
          </cell>
          <cell r="D445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45" t="str">
            <v>UN</v>
          </cell>
          <cell r="F445">
            <v>7</v>
          </cell>
          <cell r="G445">
            <v>771.45</v>
          </cell>
          <cell r="H445">
            <v>39.57</v>
          </cell>
          <cell r="I445">
            <v>1015.23</v>
          </cell>
          <cell r="J445">
            <v>7106.6100000000006</v>
          </cell>
        </row>
        <row r="446">
          <cell r="A446" t="str">
            <v>49.3</v>
          </cell>
          <cell r="B446">
            <v>11</v>
          </cell>
          <cell r="C446" t="str">
            <v>91926</v>
          </cell>
          <cell r="D446" t="str">
            <v>CABO DE COBRE FLEXÍVEL ISOLADO, 2,5 MM², ANTI-CHAMA 450/750 V, PARA CIRCUITOS TERMINAIS - FORNECIMENTO E INSTALAÇÃO. AF_12/2015</v>
          </cell>
          <cell r="E446" t="str">
            <v>M</v>
          </cell>
          <cell r="F446">
            <v>21</v>
          </cell>
          <cell r="G446">
            <v>1.32</v>
          </cell>
          <cell r="H446">
            <v>0.99</v>
          </cell>
          <cell r="I446">
            <v>2.89</v>
          </cell>
          <cell r="J446">
            <v>60.690000000000005</v>
          </cell>
        </row>
        <row r="447">
          <cell r="A447" t="str">
            <v>49.4</v>
          </cell>
          <cell r="B447">
            <v>12</v>
          </cell>
          <cell r="C447">
            <v>83399</v>
          </cell>
          <cell r="D447" t="str">
            <v>RELE FOTOELETRICO P/ COMANDO DE ILUMINACAO EXTERNA 220V/1000W - FORNECIMENTO E INSTALACAO</v>
          </cell>
          <cell r="E447" t="str">
            <v>UN</v>
          </cell>
          <cell r="F447">
            <v>7</v>
          </cell>
          <cell r="G447">
            <v>16.260000000000002</v>
          </cell>
          <cell r="H447">
            <v>11.84</v>
          </cell>
          <cell r="I447">
            <v>35.17</v>
          </cell>
          <cell r="J447">
            <v>246.19</v>
          </cell>
        </row>
        <row r="448">
          <cell r="A448" t="str">
            <v>49.5</v>
          </cell>
          <cell r="B448">
            <v>13</v>
          </cell>
          <cell r="C448" t="str">
            <v xml:space="preserve">COMPOSIÇÃO 07 </v>
          </cell>
          <cell r="D448" t="str">
            <v>CONECTOR DE DERIVAÇÃO PERFURANTE - PRINCIPAL 10-95MM² - DERIVAÇÃO 1,5-10MM² - FORNECIMENTO E INSTALAÇÃO</v>
          </cell>
          <cell r="E448" t="str">
            <v>UN.</v>
          </cell>
          <cell r="F448">
            <v>4</v>
          </cell>
          <cell r="G448">
            <v>5.81</v>
          </cell>
          <cell r="H448">
            <v>4.99</v>
          </cell>
          <cell r="I448">
            <v>13.51</v>
          </cell>
          <cell r="J448">
            <v>54.04</v>
          </cell>
        </row>
        <row r="449">
          <cell r="A449">
            <v>0</v>
          </cell>
          <cell r="B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A450">
            <v>50</v>
          </cell>
          <cell r="B450">
            <v>0</v>
          </cell>
          <cell r="C450">
            <v>0</v>
          </cell>
          <cell r="D450" t="str">
            <v>RUA ABADIA DE SOUZA BENTO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9691.6000000000022</v>
          </cell>
        </row>
        <row r="451">
          <cell r="A451" t="str">
            <v>50.1</v>
          </cell>
          <cell r="B451">
            <v>5</v>
          </cell>
          <cell r="C451" t="str">
            <v>COMPOSIÇÃO 03</v>
          </cell>
          <cell r="D451" t="str">
            <v>RETIRADA DE EQUIPAMENTOS DE ILUMINAÇÃO PÚBLICA (LUMINÁRIA, REATOR, LÂMPADA E FIAÇÃO) EM BRAÇOS DA REDE DE ILUMINAÇÃO PÚBLICA.</v>
          </cell>
          <cell r="E451" t="str">
            <v>UN</v>
          </cell>
          <cell r="F451">
            <v>9</v>
          </cell>
          <cell r="G451">
            <v>0</v>
          </cell>
          <cell r="H451">
            <v>9.41</v>
          </cell>
          <cell r="I451">
            <v>11.77</v>
          </cell>
          <cell r="J451">
            <v>105.92999999999999</v>
          </cell>
        </row>
        <row r="452">
          <cell r="A452" t="str">
            <v>50.2</v>
          </cell>
          <cell r="B452">
            <v>8</v>
          </cell>
          <cell r="C452" t="str">
            <v>COMPOSIÇÃO 05</v>
          </cell>
          <cell r="D452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52" t="str">
            <v>UN</v>
          </cell>
          <cell r="F452">
            <v>9</v>
          </cell>
          <cell r="G452">
            <v>771.45</v>
          </cell>
          <cell r="H452">
            <v>39.57</v>
          </cell>
          <cell r="I452">
            <v>1015.23</v>
          </cell>
          <cell r="J452">
            <v>9137.07</v>
          </cell>
        </row>
        <row r="453">
          <cell r="A453" t="str">
            <v>50.3</v>
          </cell>
          <cell r="B453">
            <v>11</v>
          </cell>
          <cell r="C453" t="str">
            <v>91926</v>
          </cell>
          <cell r="D453" t="str">
            <v>CABO DE COBRE FLEXÍVEL ISOLADO, 2,5 MM², ANTI-CHAMA 450/750 V, PARA CIRCUITOS TERMINAIS - FORNECIMENTO E INSTALAÇÃO. AF_12/2015</v>
          </cell>
          <cell r="E453" t="str">
            <v>M</v>
          </cell>
          <cell r="F453">
            <v>27</v>
          </cell>
          <cell r="G453">
            <v>1.32</v>
          </cell>
          <cell r="H453">
            <v>0.99</v>
          </cell>
          <cell r="I453">
            <v>2.89</v>
          </cell>
          <cell r="J453">
            <v>78.03</v>
          </cell>
        </row>
        <row r="454">
          <cell r="A454" t="str">
            <v>50.4</v>
          </cell>
          <cell r="B454">
            <v>12</v>
          </cell>
          <cell r="C454">
            <v>83399</v>
          </cell>
          <cell r="D454" t="str">
            <v>RELE FOTOELETRICO P/ COMANDO DE ILUMINACAO EXTERNA 220V/1000W - FORNECIMENTO E INSTALACAO</v>
          </cell>
          <cell r="E454" t="str">
            <v>UN</v>
          </cell>
          <cell r="F454">
            <v>9</v>
          </cell>
          <cell r="G454">
            <v>16.260000000000002</v>
          </cell>
          <cell r="H454">
            <v>11.84</v>
          </cell>
          <cell r="I454">
            <v>35.17</v>
          </cell>
          <cell r="J454">
            <v>316.53000000000003</v>
          </cell>
        </row>
        <row r="455">
          <cell r="A455" t="str">
            <v>50.5</v>
          </cell>
          <cell r="B455">
            <v>13</v>
          </cell>
          <cell r="C455" t="str">
            <v xml:space="preserve">COMPOSIÇÃO 07 </v>
          </cell>
          <cell r="D455" t="str">
            <v>CONECTOR DE DERIVAÇÃO PERFURANTE - PRINCIPAL 10-95MM² - DERIVAÇÃO 1,5-10MM² - FORNECIMENTO E INSTALAÇÃO</v>
          </cell>
          <cell r="E455" t="str">
            <v>UN.</v>
          </cell>
          <cell r="F455">
            <v>4</v>
          </cell>
          <cell r="G455">
            <v>5.81</v>
          </cell>
          <cell r="H455">
            <v>4.99</v>
          </cell>
          <cell r="I455">
            <v>13.51</v>
          </cell>
          <cell r="J455">
            <v>54.04</v>
          </cell>
        </row>
        <row r="456">
          <cell r="A456">
            <v>0</v>
          </cell>
          <cell r="B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7">
          <cell r="A457">
            <v>51</v>
          </cell>
          <cell r="B457">
            <v>0</v>
          </cell>
          <cell r="C457">
            <v>0</v>
          </cell>
          <cell r="D457" t="str">
            <v>RUA ABILIO FERREIRA MARTINS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9784.720000000003</v>
          </cell>
        </row>
        <row r="458">
          <cell r="A458" t="str">
            <v>51.1</v>
          </cell>
          <cell r="B458">
            <v>5</v>
          </cell>
          <cell r="C458" t="str">
            <v>COMPOSIÇÃO 03</v>
          </cell>
          <cell r="D458" t="str">
            <v>RETIRADA DE EQUIPAMENTOS DE ILUMINAÇÃO PÚBLICA (LUMINÁRIA, REATOR, LÂMPADA E FIAÇÃO) EM BRAÇOS DA REDE DE ILUMINAÇÃO PÚBLICA.</v>
          </cell>
          <cell r="E458" t="str">
            <v>UN</v>
          </cell>
          <cell r="F458">
            <v>9</v>
          </cell>
          <cell r="G458">
            <v>0</v>
          </cell>
          <cell r="H458">
            <v>9.41</v>
          </cell>
          <cell r="I458">
            <v>11.77</v>
          </cell>
          <cell r="J458">
            <v>105.92999999999999</v>
          </cell>
        </row>
        <row r="459">
          <cell r="A459" t="str">
            <v>51.2</v>
          </cell>
          <cell r="B459">
            <v>8</v>
          </cell>
          <cell r="C459" t="str">
            <v>COMPOSIÇÃO 05</v>
          </cell>
          <cell r="D45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59" t="str">
            <v>UN</v>
          </cell>
          <cell r="F459">
            <v>9</v>
          </cell>
          <cell r="G459">
            <v>771.45</v>
          </cell>
          <cell r="H459">
            <v>39.57</v>
          </cell>
          <cell r="I459">
            <v>1015.23</v>
          </cell>
          <cell r="J459">
            <v>9137.07</v>
          </cell>
        </row>
        <row r="460">
          <cell r="A460" t="str">
            <v>51.3</v>
          </cell>
          <cell r="B460">
            <v>11</v>
          </cell>
          <cell r="C460" t="str">
            <v>91926</v>
          </cell>
          <cell r="D460" t="str">
            <v>CABO DE COBRE FLEXÍVEL ISOLADO, 2,5 MM², ANTI-CHAMA 450/750 V, PARA CIRCUITOS TERMINAIS - FORNECIMENTO E INSTALAÇÃO. AF_12/2015</v>
          </cell>
          <cell r="E460" t="str">
            <v>M</v>
          </cell>
          <cell r="F460">
            <v>27</v>
          </cell>
          <cell r="G460">
            <v>1.32</v>
          </cell>
          <cell r="H460">
            <v>0.99</v>
          </cell>
          <cell r="I460">
            <v>2.89</v>
          </cell>
          <cell r="J460">
            <v>78.03</v>
          </cell>
        </row>
        <row r="461">
          <cell r="A461" t="str">
            <v>51.4</v>
          </cell>
          <cell r="B461">
            <v>12</v>
          </cell>
          <cell r="C461">
            <v>83399</v>
          </cell>
          <cell r="D461" t="str">
            <v>RELE FOTOELETRICO P/ COMANDO DE ILUMINACAO EXTERNA 220V/1000W - FORNECIMENTO E INSTALACAO</v>
          </cell>
          <cell r="E461" t="str">
            <v>UN</v>
          </cell>
          <cell r="F461">
            <v>9</v>
          </cell>
          <cell r="G461">
            <v>16.260000000000002</v>
          </cell>
          <cell r="H461">
            <v>11.84</v>
          </cell>
          <cell r="I461">
            <v>35.17</v>
          </cell>
          <cell r="J461">
            <v>316.53000000000003</v>
          </cell>
        </row>
        <row r="462">
          <cell r="A462" t="str">
            <v>51.5</v>
          </cell>
          <cell r="B462">
            <v>13</v>
          </cell>
          <cell r="C462" t="str">
            <v xml:space="preserve">COMPOSIÇÃO 07 </v>
          </cell>
          <cell r="D462" t="str">
            <v>CONECTOR DE DERIVAÇÃO PERFURANTE - PRINCIPAL 10-95MM² - DERIVAÇÃO 1,5-10MM² - FORNECIMENTO E INSTALAÇÃO</v>
          </cell>
          <cell r="E462" t="str">
            <v>UN.</v>
          </cell>
          <cell r="F462">
            <v>4</v>
          </cell>
          <cell r="G462">
            <v>5.81</v>
          </cell>
          <cell r="H462">
            <v>4.99</v>
          </cell>
          <cell r="I462">
            <v>13.51</v>
          </cell>
          <cell r="J462">
            <v>54.04</v>
          </cell>
        </row>
        <row r="463">
          <cell r="A463" t="str">
            <v>51.6</v>
          </cell>
          <cell r="B463">
            <v>19</v>
          </cell>
          <cell r="C463" t="str">
            <v>COMPOSIÇÃO 14</v>
          </cell>
          <cell r="D463" t="str">
            <v>SUPORTE EXTENSOR PARA BRAÇO DE ILUMINAÇÃO PÚBLICA DE 33MM PARA 48MM - FORNECIMENTO E INSTALAÇÃO</v>
          </cell>
          <cell r="E463" t="str">
            <v>UN</v>
          </cell>
          <cell r="F463">
            <v>2</v>
          </cell>
          <cell r="G463">
            <v>28.75</v>
          </cell>
          <cell r="H463">
            <v>8.4499999999999993</v>
          </cell>
          <cell r="I463">
            <v>46.56</v>
          </cell>
          <cell r="J463">
            <v>93.12</v>
          </cell>
        </row>
        <row r="464">
          <cell r="A464">
            <v>0</v>
          </cell>
          <cell r="B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65">
          <cell r="A465">
            <v>52</v>
          </cell>
          <cell r="B465">
            <v>0</v>
          </cell>
          <cell r="C465">
            <v>0</v>
          </cell>
          <cell r="D465" t="str">
            <v>RUA ANTONIO TEIXEIRA DA SILVA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15445.3</v>
          </cell>
        </row>
        <row r="466">
          <cell r="A466" t="str">
            <v>52.1</v>
          </cell>
          <cell r="B466">
            <v>5</v>
          </cell>
          <cell r="C466" t="str">
            <v>COMPOSIÇÃO 03</v>
          </cell>
          <cell r="D466" t="str">
            <v>RETIRADA DE EQUIPAMENTOS DE ILUMINAÇÃO PÚBLICA (LUMINÁRIA, REATOR, LÂMPADA E FIAÇÃO) EM BRAÇOS DA REDE DE ILUMINAÇÃO PÚBLICA.</v>
          </cell>
          <cell r="E466" t="str">
            <v>UN</v>
          </cell>
          <cell r="F466">
            <v>14</v>
          </cell>
          <cell r="G466">
            <v>0</v>
          </cell>
          <cell r="H466">
            <v>9.41</v>
          </cell>
          <cell r="I466">
            <v>11.77</v>
          </cell>
          <cell r="J466">
            <v>164.78</v>
          </cell>
        </row>
        <row r="467">
          <cell r="A467" t="str">
            <v>52.2</v>
          </cell>
          <cell r="B467">
            <v>8</v>
          </cell>
          <cell r="C467" t="str">
            <v>COMPOSIÇÃO 05</v>
          </cell>
          <cell r="D467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67" t="str">
            <v>UN</v>
          </cell>
          <cell r="F467">
            <v>14</v>
          </cell>
          <cell r="G467">
            <v>771.45</v>
          </cell>
          <cell r="H467">
            <v>39.57</v>
          </cell>
          <cell r="I467">
            <v>1015.23</v>
          </cell>
          <cell r="J467">
            <v>14213.220000000001</v>
          </cell>
        </row>
        <row r="468">
          <cell r="A468" t="str">
            <v>52.3</v>
          </cell>
          <cell r="B468">
            <v>11</v>
          </cell>
          <cell r="C468" t="str">
            <v>91926</v>
          </cell>
          <cell r="D468" t="str">
            <v>CABO DE COBRE FLEXÍVEL ISOLADO, 2,5 MM², ANTI-CHAMA 450/750 V, PARA CIRCUITOS TERMINAIS - FORNECIMENTO E INSTALAÇÃO. AF_12/2015</v>
          </cell>
          <cell r="E468" t="str">
            <v>M</v>
          </cell>
          <cell r="F468">
            <v>42</v>
          </cell>
          <cell r="G468">
            <v>1.32</v>
          </cell>
          <cell r="H468">
            <v>0.99</v>
          </cell>
          <cell r="I468">
            <v>2.89</v>
          </cell>
          <cell r="J468">
            <v>121.38000000000001</v>
          </cell>
        </row>
        <row r="469">
          <cell r="A469" t="str">
            <v>52.4</v>
          </cell>
          <cell r="B469">
            <v>12</v>
          </cell>
          <cell r="C469">
            <v>83399</v>
          </cell>
          <cell r="D469" t="str">
            <v>RELE FOTOELETRICO P/ COMANDO DE ILUMINACAO EXTERNA 220V/1000W - FORNECIMENTO E INSTALACAO</v>
          </cell>
          <cell r="E469" t="str">
            <v>UN</v>
          </cell>
          <cell r="F469">
            <v>14</v>
          </cell>
          <cell r="G469">
            <v>16.260000000000002</v>
          </cell>
          <cell r="H469">
            <v>11.84</v>
          </cell>
          <cell r="I469">
            <v>35.17</v>
          </cell>
          <cell r="J469">
            <v>492.38</v>
          </cell>
        </row>
        <row r="470">
          <cell r="A470" t="str">
            <v>52.5</v>
          </cell>
          <cell r="B470">
            <v>13</v>
          </cell>
          <cell r="C470" t="str">
            <v xml:space="preserve">COMPOSIÇÃO 07 </v>
          </cell>
          <cell r="D470" t="str">
            <v>CONECTOR DE DERIVAÇÃO PERFURANTE - PRINCIPAL 10-95MM² - DERIVAÇÃO 1,5-10MM² - FORNECIMENTO E INSTALAÇÃO</v>
          </cell>
          <cell r="E470" t="str">
            <v>UN.</v>
          </cell>
          <cell r="F470">
            <v>6</v>
          </cell>
          <cell r="G470">
            <v>5.81</v>
          </cell>
          <cell r="H470">
            <v>4.99</v>
          </cell>
          <cell r="I470">
            <v>13.51</v>
          </cell>
          <cell r="J470">
            <v>81.06</v>
          </cell>
        </row>
        <row r="471">
          <cell r="A471" t="str">
            <v>52.6</v>
          </cell>
          <cell r="B471">
            <v>19</v>
          </cell>
          <cell r="C471" t="str">
            <v>COMPOSIÇÃO 14</v>
          </cell>
          <cell r="D471" t="str">
            <v>SUPORTE EXTENSOR PARA BRAÇO DE ILUMINAÇÃO PÚBLICA DE 33MM PARA 48MM - FORNECIMENTO E INSTALAÇÃO</v>
          </cell>
          <cell r="E471" t="str">
            <v>UN</v>
          </cell>
          <cell r="F471">
            <v>8</v>
          </cell>
          <cell r="G471">
            <v>28.75</v>
          </cell>
          <cell r="H471">
            <v>8.4499999999999993</v>
          </cell>
          <cell r="I471">
            <v>46.56</v>
          </cell>
          <cell r="J471">
            <v>372.48</v>
          </cell>
        </row>
        <row r="472">
          <cell r="A472">
            <v>0</v>
          </cell>
          <cell r="B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>
            <v>53</v>
          </cell>
          <cell r="B473">
            <v>0</v>
          </cell>
          <cell r="C473">
            <v>0</v>
          </cell>
          <cell r="D473" t="str">
            <v>RUA FELIX DOMINGOS DIAS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18638.28</v>
          </cell>
        </row>
        <row r="474">
          <cell r="A474" t="str">
            <v>53.1</v>
          </cell>
          <cell r="B474">
            <v>5</v>
          </cell>
          <cell r="C474" t="str">
            <v>COMPOSIÇÃO 03</v>
          </cell>
          <cell r="D474" t="str">
            <v>RETIRADA DE EQUIPAMENTOS DE ILUMINAÇÃO PÚBLICA (LUMINÁRIA, REATOR, LÂMPADA E FIAÇÃO) EM BRAÇOS DA REDE DE ILUMINAÇÃO PÚBLICA.</v>
          </cell>
          <cell r="E474" t="str">
            <v>UN</v>
          </cell>
          <cell r="F474">
            <v>17</v>
          </cell>
          <cell r="G474">
            <v>0</v>
          </cell>
          <cell r="H474">
            <v>9.41</v>
          </cell>
          <cell r="I474">
            <v>11.77</v>
          </cell>
          <cell r="J474">
            <v>200.09</v>
          </cell>
        </row>
        <row r="475">
          <cell r="A475" t="str">
            <v>53.2</v>
          </cell>
          <cell r="B475">
            <v>8</v>
          </cell>
          <cell r="C475" t="str">
            <v>COMPOSIÇÃO 05</v>
          </cell>
          <cell r="D475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75" t="str">
            <v>UN</v>
          </cell>
          <cell r="F475">
            <v>17</v>
          </cell>
          <cell r="G475">
            <v>771.45</v>
          </cell>
          <cell r="H475">
            <v>39.57</v>
          </cell>
          <cell r="I475">
            <v>1015.23</v>
          </cell>
          <cell r="J475">
            <v>17258.91</v>
          </cell>
        </row>
        <row r="476">
          <cell r="A476" t="str">
            <v>53.3</v>
          </cell>
          <cell r="B476">
            <v>11</v>
          </cell>
          <cell r="C476" t="str">
            <v>91926</v>
          </cell>
          <cell r="D476" t="str">
            <v>CABO DE COBRE FLEXÍVEL ISOLADO, 2,5 MM², ANTI-CHAMA 450/750 V, PARA CIRCUITOS TERMINAIS - FORNECIMENTO E INSTALAÇÃO. AF_12/2015</v>
          </cell>
          <cell r="E476" t="str">
            <v>M</v>
          </cell>
          <cell r="F476">
            <v>51</v>
          </cell>
          <cell r="G476">
            <v>1.32</v>
          </cell>
          <cell r="H476">
            <v>0.99</v>
          </cell>
          <cell r="I476">
            <v>2.89</v>
          </cell>
          <cell r="J476">
            <v>147.39000000000001</v>
          </cell>
        </row>
        <row r="477">
          <cell r="A477" t="str">
            <v>53.4</v>
          </cell>
          <cell r="B477">
            <v>12</v>
          </cell>
          <cell r="C477">
            <v>83399</v>
          </cell>
          <cell r="D477" t="str">
            <v>RELE FOTOELETRICO P/ COMANDO DE ILUMINACAO EXTERNA 220V/1000W - FORNECIMENTO E INSTALACAO</v>
          </cell>
          <cell r="E477" t="str">
            <v>UN</v>
          </cell>
          <cell r="F477">
            <v>17</v>
          </cell>
          <cell r="G477">
            <v>16.260000000000002</v>
          </cell>
          <cell r="H477">
            <v>11.84</v>
          </cell>
          <cell r="I477">
            <v>35.17</v>
          </cell>
          <cell r="J477">
            <v>597.89</v>
          </cell>
        </row>
        <row r="478">
          <cell r="A478" t="str">
            <v>53.5</v>
          </cell>
          <cell r="B478">
            <v>13</v>
          </cell>
          <cell r="C478" t="str">
            <v xml:space="preserve">COMPOSIÇÃO 07 </v>
          </cell>
          <cell r="D478" t="str">
            <v>CONECTOR DE DERIVAÇÃO PERFURANTE - PRINCIPAL 10-95MM² - DERIVAÇÃO 1,5-10MM² - FORNECIMENTO E INSTALAÇÃO</v>
          </cell>
          <cell r="E478" t="str">
            <v>UN.</v>
          </cell>
          <cell r="F478">
            <v>8</v>
          </cell>
          <cell r="G478">
            <v>5.81</v>
          </cell>
          <cell r="H478">
            <v>4.99</v>
          </cell>
          <cell r="I478">
            <v>13.51</v>
          </cell>
          <cell r="J478">
            <v>108.08</v>
          </cell>
        </row>
        <row r="479">
          <cell r="A479" t="str">
            <v>53.6</v>
          </cell>
          <cell r="B479">
            <v>19</v>
          </cell>
          <cell r="C479" t="str">
            <v>COMPOSIÇÃO 14</v>
          </cell>
          <cell r="D479" t="str">
            <v>SUPORTE EXTENSOR PARA BRAÇO DE ILUMINAÇÃO PÚBLICA DE 33MM PARA 48MM - FORNECIMENTO E INSTALAÇÃO</v>
          </cell>
          <cell r="E479" t="str">
            <v>UN</v>
          </cell>
          <cell r="F479">
            <v>7</v>
          </cell>
          <cell r="G479">
            <v>28.75</v>
          </cell>
          <cell r="H479">
            <v>8.4499999999999993</v>
          </cell>
          <cell r="I479">
            <v>46.56</v>
          </cell>
          <cell r="J479">
            <v>325.92</v>
          </cell>
        </row>
        <row r="480">
          <cell r="A480">
            <v>0</v>
          </cell>
          <cell r="B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</row>
        <row r="481">
          <cell r="A481">
            <v>54</v>
          </cell>
          <cell r="B481">
            <v>0</v>
          </cell>
          <cell r="C481">
            <v>0</v>
          </cell>
          <cell r="D481" t="str">
            <v xml:space="preserve">RUA LEODORO VITÓRIO DA SILVA 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24989.540000000005</v>
          </cell>
        </row>
        <row r="482">
          <cell r="A482" t="str">
            <v>54.1</v>
          </cell>
          <cell r="B482">
            <v>5</v>
          </cell>
          <cell r="C482" t="str">
            <v>COMPOSIÇÃO 03</v>
          </cell>
          <cell r="D482" t="str">
            <v>RETIRADA DE EQUIPAMENTOS DE ILUMINAÇÃO PÚBLICA (LUMINÁRIA, REATOR, LÂMPADA E FIAÇÃO) EM BRAÇOS DA REDE DE ILUMINAÇÃO PÚBLICA.</v>
          </cell>
          <cell r="E482" t="str">
            <v>UN</v>
          </cell>
          <cell r="F482">
            <v>22</v>
          </cell>
          <cell r="G482">
            <v>0</v>
          </cell>
          <cell r="H482">
            <v>9.41</v>
          </cell>
          <cell r="I482">
            <v>11.77</v>
          </cell>
          <cell r="J482">
            <v>258.94</v>
          </cell>
        </row>
        <row r="483">
          <cell r="A483" t="str">
            <v>54.2</v>
          </cell>
          <cell r="B483">
            <v>7</v>
          </cell>
          <cell r="C483" t="str">
            <v>COMPOSIÇÃO 04</v>
          </cell>
          <cell r="D483" t="str">
            <v>BRAÇO EM TUBO DE AÇO GALV. A QUENTE  D=48,00mm PROJ HOR=2,920mm E PROJ VERT=2,200mm, EM CHAPA 3,00mm CONFORME PROJETO NAS DIMENSÕES - (METALSINTER, CONIPOST, ARTIP OU SIMILAR) - FORNECIMENTO E INSTALAÇÃO.</v>
          </cell>
          <cell r="E483" t="str">
            <v>UN</v>
          </cell>
          <cell r="F483">
            <v>2</v>
          </cell>
          <cell r="G483">
            <v>240.82</v>
          </cell>
          <cell r="H483">
            <v>71.58</v>
          </cell>
          <cell r="I483">
            <v>391.06</v>
          </cell>
          <cell r="J483">
            <v>782.12</v>
          </cell>
        </row>
        <row r="484">
          <cell r="A484" t="str">
            <v>54.3</v>
          </cell>
          <cell r="B484">
            <v>8</v>
          </cell>
          <cell r="C484" t="str">
            <v>COMPOSIÇÃO 05</v>
          </cell>
          <cell r="D484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84" t="str">
            <v>UN</v>
          </cell>
          <cell r="F484">
            <v>22</v>
          </cell>
          <cell r="G484">
            <v>771.45</v>
          </cell>
          <cell r="H484">
            <v>39.57</v>
          </cell>
          <cell r="I484">
            <v>1015.23</v>
          </cell>
          <cell r="J484">
            <v>22335.06</v>
          </cell>
        </row>
        <row r="485">
          <cell r="A485" t="str">
            <v>54.4</v>
          </cell>
          <cell r="B485">
            <v>11</v>
          </cell>
          <cell r="C485" t="str">
            <v>91926</v>
          </cell>
          <cell r="D485" t="str">
            <v>CABO DE COBRE FLEXÍVEL ISOLADO, 2,5 MM², ANTI-CHAMA 450/750 V, PARA CIRCUITOS TERMINAIS - FORNECIMENTO E INSTALAÇÃO. AF_12/2015</v>
          </cell>
          <cell r="E485" t="str">
            <v>M</v>
          </cell>
          <cell r="F485">
            <v>80</v>
          </cell>
          <cell r="G485">
            <v>1.32</v>
          </cell>
          <cell r="H485">
            <v>0.99</v>
          </cell>
          <cell r="I485">
            <v>2.89</v>
          </cell>
          <cell r="J485">
            <v>231.20000000000002</v>
          </cell>
        </row>
        <row r="486">
          <cell r="A486" t="str">
            <v>54.5</v>
          </cell>
          <cell r="B486">
            <v>12</v>
          </cell>
          <cell r="C486">
            <v>83399</v>
          </cell>
          <cell r="D486" t="str">
            <v>RELE FOTOELETRICO P/ COMANDO DE ILUMINACAO EXTERNA 220V/1000W - FORNECIMENTO E INSTALACAO</v>
          </cell>
          <cell r="E486" t="str">
            <v>UN</v>
          </cell>
          <cell r="F486">
            <v>22</v>
          </cell>
          <cell r="G486">
            <v>16.260000000000002</v>
          </cell>
          <cell r="H486">
            <v>11.84</v>
          </cell>
          <cell r="I486">
            <v>35.17</v>
          </cell>
          <cell r="J486">
            <v>773.74</v>
          </cell>
        </row>
        <row r="487">
          <cell r="A487" t="str">
            <v>54.6</v>
          </cell>
          <cell r="B487">
            <v>13</v>
          </cell>
          <cell r="C487" t="str">
            <v xml:space="preserve">COMPOSIÇÃO 07 </v>
          </cell>
          <cell r="D487" t="str">
            <v>CONECTOR DE DERIVAÇÃO PERFURANTE - PRINCIPAL 10-95MM² - DERIVAÇÃO 1,5-10MM² - FORNECIMENTO E INSTALAÇÃO</v>
          </cell>
          <cell r="E487" t="str">
            <v>UN.</v>
          </cell>
          <cell r="F487">
            <v>6</v>
          </cell>
          <cell r="G487">
            <v>5.81</v>
          </cell>
          <cell r="H487">
            <v>4.99</v>
          </cell>
          <cell r="I487">
            <v>13.51</v>
          </cell>
          <cell r="J487">
            <v>81.06</v>
          </cell>
        </row>
        <row r="488">
          <cell r="A488" t="str">
            <v>54.7</v>
          </cell>
          <cell r="B488">
            <v>14</v>
          </cell>
          <cell r="C488" t="str">
            <v>COMPOSIÇÃO 08</v>
          </cell>
          <cell r="D488" t="str">
            <v>CINTA AÇO GALVANIZADO 210MM - FORNECIMENTO E INSTALAÇÃO</v>
          </cell>
          <cell r="E488" t="str">
            <v>UN</v>
          </cell>
          <cell r="F488">
            <v>1</v>
          </cell>
          <cell r="G488">
            <v>19.09</v>
          </cell>
          <cell r="H488">
            <v>9.41</v>
          </cell>
          <cell r="I488">
            <v>35.67</v>
          </cell>
          <cell r="J488">
            <v>35.67</v>
          </cell>
        </row>
        <row r="489">
          <cell r="A489" t="str">
            <v>54.8</v>
          </cell>
          <cell r="B489">
            <v>15</v>
          </cell>
          <cell r="C489" t="str">
            <v>COMPOSIÇÃO 09</v>
          </cell>
          <cell r="D489" t="str">
            <v>CINTA AÇO GALVANIZADO 230MM - FORNECIMENTO E INSTALAÇÃO</v>
          </cell>
          <cell r="E489" t="str">
            <v>UN</v>
          </cell>
          <cell r="F489">
            <v>1</v>
          </cell>
          <cell r="G489">
            <v>15.33</v>
          </cell>
          <cell r="H489">
            <v>9.41</v>
          </cell>
          <cell r="I489">
            <v>30.96</v>
          </cell>
          <cell r="J489">
            <v>30.96</v>
          </cell>
        </row>
        <row r="490">
          <cell r="A490" t="str">
            <v>54.9</v>
          </cell>
          <cell r="B490">
            <v>16</v>
          </cell>
          <cell r="C490" t="str">
            <v>COMPOSIÇÃO 10</v>
          </cell>
          <cell r="D490" t="str">
            <v>PARAFUSO FRANCES M16 EM ACO GALVANIZADO, COMPRIMENTO = 70 MM, DIAMETRO = 16MM, CABECA ABAULADA - FORNECIMENTO E INSTALAÇÃO</v>
          </cell>
          <cell r="E490" t="str">
            <v>UN</v>
          </cell>
          <cell r="F490">
            <v>2</v>
          </cell>
          <cell r="G490">
            <v>2.98</v>
          </cell>
          <cell r="H490">
            <v>2.82</v>
          </cell>
          <cell r="I490">
            <v>7.26</v>
          </cell>
          <cell r="J490">
            <v>14.52</v>
          </cell>
        </row>
        <row r="491">
          <cell r="A491" t="str">
            <v>54.10</v>
          </cell>
          <cell r="B491">
            <v>17</v>
          </cell>
          <cell r="C491" t="str">
            <v>COMPOSIÇÃO 11</v>
          </cell>
          <cell r="D491" t="str">
            <v>PARAFUSO M16 EM ACO GALVANIZADO, COMPRIMENTO = 250 MM, DIAMETRO = 16 MM, ROSCA MAQUINA, CABECA QUADRADA - FORNECIMENTO E INSTALAÇÃO</v>
          </cell>
          <cell r="E491" t="str">
            <v>UN</v>
          </cell>
          <cell r="F491">
            <v>1</v>
          </cell>
          <cell r="G491">
            <v>6.63</v>
          </cell>
          <cell r="H491">
            <v>3.76</v>
          </cell>
          <cell r="I491">
            <v>13</v>
          </cell>
          <cell r="J491">
            <v>13</v>
          </cell>
        </row>
        <row r="492">
          <cell r="A492" t="str">
            <v>54.11</v>
          </cell>
          <cell r="B492">
            <v>18</v>
          </cell>
          <cell r="C492" t="str">
            <v>COMPOSIÇÃO 12</v>
          </cell>
          <cell r="D492" t="str">
            <v>PARAFUSO M16 EM ACO GALVANIZADO, COMPRIMENTO =300 MM, DIAMETRO = 16 MM, ROSCA MAQUINA, CABECA QUADRADA - FORNECIMENTO E INSTALAÇÃO</v>
          </cell>
          <cell r="E492" t="str">
            <v>UN</v>
          </cell>
          <cell r="F492">
            <v>1</v>
          </cell>
          <cell r="G492">
            <v>7.61</v>
          </cell>
          <cell r="H492">
            <v>3.76</v>
          </cell>
          <cell r="I492">
            <v>14.23</v>
          </cell>
          <cell r="J492">
            <v>14.23</v>
          </cell>
        </row>
        <row r="493">
          <cell r="A493" t="str">
            <v>54.12</v>
          </cell>
          <cell r="B493">
            <v>19</v>
          </cell>
          <cell r="C493" t="str">
            <v>COMPOSIÇÃO 14</v>
          </cell>
          <cell r="D493" t="str">
            <v>SUPORTE EXTENSOR PARA BRAÇO DE ILUMINAÇÃO PÚBLICA DE 33MM PARA 48MM - FORNECIMENTO E INSTALAÇÃO</v>
          </cell>
          <cell r="E493" t="str">
            <v>UN</v>
          </cell>
          <cell r="F493">
            <v>9</v>
          </cell>
          <cell r="G493">
            <v>28.75</v>
          </cell>
          <cell r="H493">
            <v>8.4499999999999993</v>
          </cell>
          <cell r="I493">
            <v>46.56</v>
          </cell>
          <cell r="J493">
            <v>419.04</v>
          </cell>
        </row>
        <row r="494">
          <cell r="A494">
            <v>0</v>
          </cell>
          <cell r="B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55</v>
          </cell>
          <cell r="B495">
            <v>0</v>
          </cell>
          <cell r="C495">
            <v>0</v>
          </cell>
          <cell r="D495" t="str">
            <v>RUA ADELAIDE RODRIGUES DOS SANTOS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32441.119999999995</v>
          </cell>
        </row>
        <row r="496">
          <cell r="A496" t="str">
            <v>55.1</v>
          </cell>
          <cell r="B496">
            <v>5</v>
          </cell>
          <cell r="C496" t="str">
            <v>COMPOSIÇÃO 03</v>
          </cell>
          <cell r="D496" t="str">
            <v>RETIRADA DE EQUIPAMENTOS DE ILUMINAÇÃO PÚBLICA (LUMINÁRIA, REATOR, LÂMPADA E FIAÇÃO) EM BRAÇOS DA REDE DE ILUMINAÇÃO PÚBLICA.</v>
          </cell>
          <cell r="E496" t="str">
            <v>UN</v>
          </cell>
          <cell r="F496">
            <v>27</v>
          </cell>
          <cell r="G496">
            <v>0</v>
          </cell>
          <cell r="H496">
            <v>9.41</v>
          </cell>
          <cell r="I496">
            <v>11.77</v>
          </cell>
          <cell r="J496">
            <v>317.78999999999996</v>
          </cell>
        </row>
        <row r="497">
          <cell r="A497" t="str">
            <v>55.2</v>
          </cell>
          <cell r="B497">
            <v>7</v>
          </cell>
          <cell r="C497" t="str">
            <v>COMPOSIÇÃO 04</v>
          </cell>
          <cell r="D497" t="str">
            <v>BRAÇO EM TUBO DE AÇO GALV. A QUENTE  D=48,00mm PROJ HOR=2,920mm E PROJ VERT=2,200mm, EM CHAPA 3,00mm CONFORME PROJETO NAS DIMENSÕES - (METALSINTER, CONIPOST, ARTIP OU SIMILAR) - FORNECIMENTO E INSTALAÇÃO.</v>
          </cell>
          <cell r="E497" t="str">
            <v>UN</v>
          </cell>
          <cell r="F497">
            <v>6</v>
          </cell>
          <cell r="G497">
            <v>240.82</v>
          </cell>
          <cell r="H497">
            <v>71.58</v>
          </cell>
          <cell r="I497">
            <v>391.06</v>
          </cell>
          <cell r="J497">
            <v>2346.36</v>
          </cell>
        </row>
        <row r="498">
          <cell r="A498" t="str">
            <v>55.3</v>
          </cell>
          <cell r="B498">
            <v>8</v>
          </cell>
          <cell r="C498" t="str">
            <v>COMPOSIÇÃO 05</v>
          </cell>
          <cell r="D498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498" t="str">
            <v>UN</v>
          </cell>
          <cell r="F498">
            <v>27</v>
          </cell>
          <cell r="G498">
            <v>771.45</v>
          </cell>
          <cell r="H498">
            <v>39.57</v>
          </cell>
          <cell r="I498">
            <v>1015.23</v>
          </cell>
          <cell r="J498">
            <v>27411.21</v>
          </cell>
        </row>
        <row r="499">
          <cell r="A499" t="str">
            <v>55.4</v>
          </cell>
          <cell r="B499">
            <v>11</v>
          </cell>
          <cell r="C499" t="str">
            <v>91926</v>
          </cell>
          <cell r="D499" t="str">
            <v>CABO DE COBRE FLEXÍVEL ISOLADO, 2,5 MM², ANTI-CHAMA 450/750 V, PARA CIRCUITOS TERMINAIS - FORNECIMENTO E INSTALAÇÃO. AF_12/2015</v>
          </cell>
          <cell r="E499" t="str">
            <v>M</v>
          </cell>
          <cell r="F499">
            <v>123</v>
          </cell>
          <cell r="G499">
            <v>1.32</v>
          </cell>
          <cell r="H499">
            <v>0.99</v>
          </cell>
          <cell r="I499">
            <v>2.89</v>
          </cell>
          <cell r="J499">
            <v>355.47</v>
          </cell>
        </row>
        <row r="500">
          <cell r="A500" t="str">
            <v>55.5</v>
          </cell>
          <cell r="B500">
            <v>12</v>
          </cell>
          <cell r="C500">
            <v>83399</v>
          </cell>
          <cell r="D500" t="str">
            <v>RELE FOTOELETRICO P/ COMANDO DE ILUMINACAO EXTERNA 220V/1000W - FORNECIMENTO E INSTALACAO</v>
          </cell>
          <cell r="E500" t="str">
            <v>UN</v>
          </cell>
          <cell r="F500">
            <v>27</v>
          </cell>
          <cell r="G500">
            <v>16.260000000000002</v>
          </cell>
          <cell r="H500">
            <v>11.84</v>
          </cell>
          <cell r="I500">
            <v>35.17</v>
          </cell>
          <cell r="J500">
            <v>949.59</v>
          </cell>
        </row>
        <row r="501">
          <cell r="A501" t="str">
            <v>55.6</v>
          </cell>
          <cell r="B501">
            <v>13</v>
          </cell>
          <cell r="C501" t="str">
            <v xml:space="preserve">COMPOSIÇÃO 07 </v>
          </cell>
          <cell r="D501" t="str">
            <v>CONECTOR DE DERIVAÇÃO PERFURANTE - PRINCIPAL 10-95MM² - DERIVAÇÃO 1,5-10MM² - FORNECIMENTO E INSTALAÇÃO</v>
          </cell>
          <cell r="E501" t="str">
            <v>UN.</v>
          </cell>
          <cell r="F501">
            <v>12</v>
          </cell>
          <cell r="G501">
            <v>5.81</v>
          </cell>
          <cell r="H501">
            <v>4.99</v>
          </cell>
          <cell r="I501">
            <v>13.51</v>
          </cell>
          <cell r="J501">
            <v>162.12</v>
          </cell>
        </row>
        <row r="502">
          <cell r="A502" t="str">
            <v>55.7</v>
          </cell>
          <cell r="B502">
            <v>14</v>
          </cell>
          <cell r="C502" t="str">
            <v>COMPOSIÇÃO 08</v>
          </cell>
          <cell r="D502" t="str">
            <v>CINTA AÇO GALVANIZADO 210MM - FORNECIMENTO E INSTALAÇÃO</v>
          </cell>
          <cell r="E502" t="str">
            <v>UN</v>
          </cell>
          <cell r="F502">
            <v>5</v>
          </cell>
          <cell r="G502">
            <v>19.09</v>
          </cell>
          <cell r="H502">
            <v>9.41</v>
          </cell>
          <cell r="I502">
            <v>35.67</v>
          </cell>
          <cell r="J502">
            <v>178.35000000000002</v>
          </cell>
        </row>
        <row r="503">
          <cell r="A503" t="str">
            <v>55.8</v>
          </cell>
          <cell r="B503">
            <v>15</v>
          </cell>
          <cell r="C503" t="str">
            <v>COMPOSIÇÃO 09</v>
          </cell>
          <cell r="D503" t="str">
            <v>CINTA AÇO GALVANIZADO 230MM - FORNECIMENTO E INSTALAÇÃO</v>
          </cell>
          <cell r="E503" t="str">
            <v>UN</v>
          </cell>
          <cell r="F503">
            <v>5</v>
          </cell>
          <cell r="G503">
            <v>15.33</v>
          </cell>
          <cell r="H503">
            <v>9.41</v>
          </cell>
          <cell r="I503">
            <v>30.96</v>
          </cell>
          <cell r="J503">
            <v>154.80000000000001</v>
          </cell>
        </row>
        <row r="504">
          <cell r="A504" t="str">
            <v>55.9</v>
          </cell>
          <cell r="B504">
            <v>16</v>
          </cell>
          <cell r="C504" t="str">
            <v>COMPOSIÇÃO 10</v>
          </cell>
          <cell r="D504" t="str">
            <v>PARAFUSO FRANCES M16 EM ACO GALVANIZADO, COMPRIMENTO = 70 MM, DIAMETRO = 16MM, CABECA ABAULADA - FORNECIMENTO E INSTALAÇÃO</v>
          </cell>
          <cell r="E504" t="str">
            <v>UN</v>
          </cell>
          <cell r="F504">
            <v>10</v>
          </cell>
          <cell r="G504">
            <v>2.98</v>
          </cell>
          <cell r="H504">
            <v>2.82</v>
          </cell>
          <cell r="I504">
            <v>7.26</v>
          </cell>
          <cell r="J504">
            <v>72.599999999999994</v>
          </cell>
        </row>
        <row r="505">
          <cell r="A505" t="str">
            <v>55.10</v>
          </cell>
          <cell r="B505">
            <v>17</v>
          </cell>
          <cell r="C505" t="str">
            <v>COMPOSIÇÃO 11</v>
          </cell>
          <cell r="D505" t="str">
            <v>PARAFUSO M16 EM ACO GALVANIZADO, COMPRIMENTO = 250 MM, DIAMETRO = 16 MM, ROSCA MAQUINA, CABECA QUADRADA - FORNECIMENTO E INSTALAÇÃO</v>
          </cell>
          <cell r="E505" t="str">
            <v>UN</v>
          </cell>
          <cell r="F505">
            <v>1</v>
          </cell>
          <cell r="G505">
            <v>6.63</v>
          </cell>
          <cell r="H505">
            <v>3.76</v>
          </cell>
          <cell r="I505">
            <v>13</v>
          </cell>
          <cell r="J505">
            <v>13</v>
          </cell>
        </row>
        <row r="506">
          <cell r="A506" t="str">
            <v>55.11</v>
          </cell>
          <cell r="B506">
            <v>18</v>
          </cell>
          <cell r="C506" t="str">
            <v>COMPOSIÇÃO 12</v>
          </cell>
          <cell r="D506" t="str">
            <v>PARAFUSO M16 EM ACO GALVANIZADO, COMPRIMENTO =300 MM, DIAMETRO = 16 MM, ROSCA MAQUINA, CABECA QUADRADA - FORNECIMENTO E INSTALAÇÃO</v>
          </cell>
          <cell r="E506" t="str">
            <v>UN</v>
          </cell>
          <cell r="F506">
            <v>1</v>
          </cell>
          <cell r="G506">
            <v>7.61</v>
          </cell>
          <cell r="H506">
            <v>3.76</v>
          </cell>
          <cell r="I506">
            <v>14.23</v>
          </cell>
          <cell r="J506">
            <v>14.23</v>
          </cell>
        </row>
        <row r="507">
          <cell r="A507" t="str">
            <v>55.12</v>
          </cell>
          <cell r="B507">
            <v>19</v>
          </cell>
          <cell r="C507" t="str">
            <v>COMPOSIÇÃO 14</v>
          </cell>
          <cell r="D507" t="str">
            <v>SUPORTE EXTENSOR PARA BRAÇO DE ILUMINAÇÃO PÚBLICA DE 33MM PARA 48MM - FORNECIMENTO E INSTALAÇÃO</v>
          </cell>
          <cell r="E507" t="str">
            <v>UN</v>
          </cell>
          <cell r="F507">
            <v>10</v>
          </cell>
          <cell r="G507">
            <v>28.75</v>
          </cell>
          <cell r="H507">
            <v>8.4499999999999993</v>
          </cell>
          <cell r="I507">
            <v>46.56</v>
          </cell>
          <cell r="J507">
            <v>465.6</v>
          </cell>
        </row>
        <row r="508">
          <cell r="A508">
            <v>0</v>
          </cell>
          <cell r="B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09">
          <cell r="A509">
            <v>56</v>
          </cell>
          <cell r="B509">
            <v>0</v>
          </cell>
          <cell r="C509">
            <v>0</v>
          </cell>
          <cell r="D509" t="str">
            <v>RUA IDALINA GUARANI DA SILVA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32340.760000000002</v>
          </cell>
        </row>
        <row r="510">
          <cell r="A510" t="str">
            <v>56.1</v>
          </cell>
          <cell r="B510">
            <v>5</v>
          </cell>
          <cell r="C510" t="str">
            <v>COMPOSIÇÃO 03</v>
          </cell>
          <cell r="D510" t="str">
            <v>RETIRADA DE EQUIPAMENTOS DE ILUMINAÇÃO PÚBLICA (LUMINÁRIA, REATOR, LÂMPADA E FIAÇÃO) EM BRAÇOS DA REDE DE ILUMINAÇÃO PÚBLICA.</v>
          </cell>
          <cell r="E510" t="str">
            <v>UN</v>
          </cell>
          <cell r="F510">
            <v>27</v>
          </cell>
          <cell r="G510">
            <v>0</v>
          </cell>
          <cell r="H510">
            <v>9.41</v>
          </cell>
          <cell r="I510">
            <v>11.77</v>
          </cell>
          <cell r="J510">
            <v>317.78999999999996</v>
          </cell>
        </row>
        <row r="511">
          <cell r="A511" t="str">
            <v>56.2</v>
          </cell>
          <cell r="B511">
            <v>7</v>
          </cell>
          <cell r="C511" t="str">
            <v>COMPOSIÇÃO 04</v>
          </cell>
          <cell r="D511" t="str">
            <v>BRAÇO EM TUBO DE AÇO GALV. A QUENTE  D=48,00mm PROJ HOR=2,920mm E PROJ VERT=2,200mm, EM CHAPA 3,00mm CONFORME PROJETO NAS DIMENSÕES - (METALSINTER, CONIPOST, ARTIP OU SIMILAR) - FORNECIMENTO E INSTALAÇÃO.</v>
          </cell>
          <cell r="E511" t="str">
            <v>UN</v>
          </cell>
          <cell r="F511">
            <v>6</v>
          </cell>
          <cell r="G511">
            <v>240.82</v>
          </cell>
          <cell r="H511">
            <v>71.58</v>
          </cell>
          <cell r="I511">
            <v>391.06</v>
          </cell>
          <cell r="J511">
            <v>2346.36</v>
          </cell>
        </row>
        <row r="512">
          <cell r="A512" t="str">
            <v>56.3</v>
          </cell>
          <cell r="B512">
            <v>8</v>
          </cell>
          <cell r="C512" t="str">
            <v>COMPOSIÇÃO 05</v>
          </cell>
          <cell r="D512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512" t="str">
            <v>UN</v>
          </cell>
          <cell r="F512">
            <v>27</v>
          </cell>
          <cell r="G512">
            <v>771.45</v>
          </cell>
          <cell r="H512">
            <v>39.57</v>
          </cell>
          <cell r="I512">
            <v>1015.23</v>
          </cell>
          <cell r="J512">
            <v>27411.21</v>
          </cell>
        </row>
        <row r="513">
          <cell r="A513" t="str">
            <v>56.4</v>
          </cell>
          <cell r="B513">
            <v>11</v>
          </cell>
          <cell r="C513" t="str">
            <v>91926</v>
          </cell>
          <cell r="D513" t="str">
            <v>CABO DE COBRE FLEXÍVEL ISOLADO, 2,5 MM², ANTI-CHAMA 450/750 V, PARA CIRCUITOS TERMINAIS - FORNECIMENTO E INSTALAÇÃO. AF_12/2015</v>
          </cell>
          <cell r="E513" t="str">
            <v>M</v>
          </cell>
          <cell r="F513">
            <v>123</v>
          </cell>
          <cell r="G513">
            <v>1.32</v>
          </cell>
          <cell r="H513">
            <v>0.99</v>
          </cell>
          <cell r="I513">
            <v>2.89</v>
          </cell>
          <cell r="J513">
            <v>355.47</v>
          </cell>
        </row>
        <row r="514">
          <cell r="A514" t="str">
            <v>56.5</v>
          </cell>
          <cell r="B514">
            <v>12</v>
          </cell>
          <cell r="C514">
            <v>83399</v>
          </cell>
          <cell r="D514" t="str">
            <v>RELE FOTOELETRICO P/ COMANDO DE ILUMINACAO EXTERNA 220V/1000W - FORNECIMENTO E INSTALACAO</v>
          </cell>
          <cell r="E514" t="str">
            <v>UN</v>
          </cell>
          <cell r="F514">
            <v>27</v>
          </cell>
          <cell r="G514">
            <v>16.260000000000002</v>
          </cell>
          <cell r="H514">
            <v>11.84</v>
          </cell>
          <cell r="I514">
            <v>35.17</v>
          </cell>
          <cell r="J514">
            <v>949.59</v>
          </cell>
        </row>
        <row r="515">
          <cell r="A515" t="str">
            <v>56.6</v>
          </cell>
          <cell r="B515">
            <v>13</v>
          </cell>
          <cell r="C515" t="str">
            <v xml:space="preserve">COMPOSIÇÃO 07 </v>
          </cell>
          <cell r="D515" t="str">
            <v>CONECTOR DE DERIVAÇÃO PERFURANTE - PRINCIPAL 10-95MM² - DERIVAÇÃO 1,5-10MM² - FORNECIMENTO E INSTALAÇÃO</v>
          </cell>
          <cell r="E515" t="str">
            <v>UN.</v>
          </cell>
          <cell r="F515">
            <v>16</v>
          </cell>
          <cell r="G515">
            <v>5.81</v>
          </cell>
          <cell r="H515">
            <v>4.99</v>
          </cell>
          <cell r="I515">
            <v>13.51</v>
          </cell>
          <cell r="J515">
            <v>216.16</v>
          </cell>
        </row>
        <row r="516">
          <cell r="A516" t="str">
            <v>56.7</v>
          </cell>
          <cell r="B516">
            <v>14</v>
          </cell>
          <cell r="C516" t="str">
            <v>COMPOSIÇÃO 08</v>
          </cell>
          <cell r="D516" t="str">
            <v>CINTA AÇO GALVANIZADO 210MM - FORNECIMENTO E INSTALAÇÃO</v>
          </cell>
          <cell r="E516" t="str">
            <v>UN</v>
          </cell>
          <cell r="F516">
            <v>3</v>
          </cell>
          <cell r="G516">
            <v>19.09</v>
          </cell>
          <cell r="H516">
            <v>9.41</v>
          </cell>
          <cell r="I516">
            <v>35.67</v>
          </cell>
          <cell r="J516">
            <v>107.01</v>
          </cell>
        </row>
        <row r="517">
          <cell r="A517" t="str">
            <v>56.8</v>
          </cell>
          <cell r="B517">
            <v>15</v>
          </cell>
          <cell r="C517" t="str">
            <v>COMPOSIÇÃO 09</v>
          </cell>
          <cell r="D517" t="str">
            <v>CINTA AÇO GALVANIZADO 230MM - FORNECIMENTO E INSTALAÇÃO</v>
          </cell>
          <cell r="E517" t="str">
            <v>UN</v>
          </cell>
          <cell r="F517">
            <v>3</v>
          </cell>
          <cell r="G517">
            <v>15.33</v>
          </cell>
          <cell r="H517">
            <v>9.41</v>
          </cell>
          <cell r="I517">
            <v>30.96</v>
          </cell>
          <cell r="J517">
            <v>92.88</v>
          </cell>
        </row>
        <row r="518">
          <cell r="A518" t="str">
            <v>56.9</v>
          </cell>
          <cell r="B518">
            <v>16</v>
          </cell>
          <cell r="C518" t="str">
            <v>COMPOSIÇÃO 10</v>
          </cell>
          <cell r="D518" t="str">
            <v>PARAFUSO FRANCES M16 EM ACO GALVANIZADO, COMPRIMENTO = 70 MM, DIAMETRO = 16MM, CABECA ABAULADA - FORNECIMENTO E INSTALAÇÃO</v>
          </cell>
          <cell r="E518" t="str">
            <v>UN</v>
          </cell>
          <cell r="F518">
            <v>6</v>
          </cell>
          <cell r="G518">
            <v>2.98</v>
          </cell>
          <cell r="H518">
            <v>2.82</v>
          </cell>
          <cell r="I518">
            <v>7.26</v>
          </cell>
          <cell r="J518">
            <v>43.56</v>
          </cell>
        </row>
        <row r="519">
          <cell r="A519" t="str">
            <v>56.10</v>
          </cell>
          <cell r="B519">
            <v>17</v>
          </cell>
          <cell r="C519" t="str">
            <v>COMPOSIÇÃO 11</v>
          </cell>
          <cell r="D519" t="str">
            <v>PARAFUSO M16 EM ACO GALVANIZADO, COMPRIMENTO = 250 MM, DIAMETRO = 16 MM, ROSCA MAQUINA, CABECA QUADRADA - FORNECIMENTO E INSTALAÇÃO</v>
          </cell>
          <cell r="E519" t="str">
            <v>UN</v>
          </cell>
          <cell r="F519">
            <v>3</v>
          </cell>
          <cell r="G519">
            <v>6.63</v>
          </cell>
          <cell r="H519">
            <v>3.76</v>
          </cell>
          <cell r="I519">
            <v>13</v>
          </cell>
          <cell r="J519">
            <v>39</v>
          </cell>
        </row>
        <row r="520">
          <cell r="A520" t="str">
            <v>56.11</v>
          </cell>
          <cell r="B520">
            <v>18</v>
          </cell>
          <cell r="C520" t="str">
            <v>COMPOSIÇÃO 12</v>
          </cell>
          <cell r="D520" t="str">
            <v>PARAFUSO M16 EM ACO GALVANIZADO, COMPRIMENTO =300 MM, DIAMETRO = 16 MM, ROSCA MAQUINA, CABECA QUADRADA - FORNECIMENTO E INSTALAÇÃO</v>
          </cell>
          <cell r="E520" t="str">
            <v>UN</v>
          </cell>
          <cell r="F520">
            <v>3</v>
          </cell>
          <cell r="G520">
            <v>7.61</v>
          </cell>
          <cell r="H520">
            <v>3.76</v>
          </cell>
          <cell r="I520">
            <v>14.23</v>
          </cell>
          <cell r="J520">
            <v>42.69</v>
          </cell>
        </row>
        <row r="521">
          <cell r="A521" t="str">
            <v>56.12</v>
          </cell>
          <cell r="B521">
            <v>19</v>
          </cell>
          <cell r="C521" t="str">
            <v>COMPOSIÇÃO 14</v>
          </cell>
          <cell r="D521" t="str">
            <v>SUPORTE EXTENSOR PARA BRAÇO DE ILUMINAÇÃO PÚBLICA DE 33MM PARA 48MM - FORNECIMENTO E INSTALAÇÃO</v>
          </cell>
          <cell r="E521" t="str">
            <v>UN</v>
          </cell>
          <cell r="F521">
            <v>9</v>
          </cell>
          <cell r="G521">
            <v>28.75</v>
          </cell>
          <cell r="H521">
            <v>8.4499999999999993</v>
          </cell>
          <cell r="I521">
            <v>46.56</v>
          </cell>
          <cell r="J521">
            <v>419.04</v>
          </cell>
        </row>
        <row r="522">
          <cell r="A522">
            <v>0</v>
          </cell>
          <cell r="B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57</v>
          </cell>
          <cell r="B523">
            <v>0</v>
          </cell>
          <cell r="C523">
            <v>0</v>
          </cell>
          <cell r="D523" t="str">
            <v>RUA FILINTO LUIZ OTONI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31115.52</v>
          </cell>
        </row>
        <row r="524">
          <cell r="A524" t="str">
            <v>57.1</v>
          </cell>
          <cell r="B524">
            <v>5</v>
          </cell>
          <cell r="C524" t="str">
            <v>COMPOSIÇÃO 03</v>
          </cell>
          <cell r="D524" t="str">
            <v>RETIRADA DE EQUIPAMENTOS DE ILUMINAÇÃO PÚBLICA (LUMINÁRIA, REATOR, LÂMPADA E FIAÇÃO) EM BRAÇOS DA REDE DE ILUMINAÇÃO PÚBLICA.</v>
          </cell>
          <cell r="E524" t="str">
            <v>UN</v>
          </cell>
          <cell r="F524">
            <v>26</v>
          </cell>
          <cell r="G524">
            <v>0</v>
          </cell>
          <cell r="H524">
            <v>9.41</v>
          </cell>
          <cell r="I524">
            <v>11.77</v>
          </cell>
          <cell r="J524">
            <v>306.02</v>
          </cell>
        </row>
        <row r="525">
          <cell r="A525" t="str">
            <v>57.2</v>
          </cell>
          <cell r="B525">
            <v>7</v>
          </cell>
          <cell r="C525" t="str">
            <v>COMPOSIÇÃO 04</v>
          </cell>
          <cell r="D525" t="str">
            <v>BRAÇO EM TUBO DE AÇO GALV. A QUENTE  D=48,00mm PROJ HOR=2,920mm E PROJ VERT=2,200mm, EM CHAPA 3,00mm CONFORME PROJETO NAS DIMENSÕES - (METALSINTER, CONIPOST, ARTIP OU SIMILAR) - FORNECIMENTO E INSTALAÇÃO.</v>
          </cell>
          <cell r="E525" t="str">
            <v>UN</v>
          </cell>
          <cell r="F525">
            <v>6</v>
          </cell>
          <cell r="G525">
            <v>240.82</v>
          </cell>
          <cell r="H525">
            <v>71.58</v>
          </cell>
          <cell r="I525">
            <v>391.06</v>
          </cell>
          <cell r="J525">
            <v>2346.36</v>
          </cell>
        </row>
        <row r="526">
          <cell r="A526" t="str">
            <v>57.3</v>
          </cell>
          <cell r="B526">
            <v>8</v>
          </cell>
          <cell r="C526" t="str">
            <v>COMPOSIÇÃO 05</v>
          </cell>
          <cell r="D526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526" t="str">
            <v>UN</v>
          </cell>
          <cell r="F526">
            <v>26</v>
          </cell>
          <cell r="G526">
            <v>771.45</v>
          </cell>
          <cell r="H526">
            <v>39.57</v>
          </cell>
          <cell r="I526">
            <v>1015.23</v>
          </cell>
          <cell r="J526">
            <v>26395.98</v>
          </cell>
        </row>
        <row r="527">
          <cell r="A527" t="str">
            <v>57.4</v>
          </cell>
          <cell r="B527">
            <v>11</v>
          </cell>
          <cell r="C527" t="str">
            <v>91926</v>
          </cell>
          <cell r="D527" t="str">
            <v>CABO DE COBRE FLEXÍVEL ISOLADO, 2,5 MM², ANTI-CHAMA 450/750 V, PARA CIRCUITOS TERMINAIS - FORNECIMENTO E INSTALAÇÃO. AF_12/2015</v>
          </cell>
          <cell r="E527" t="str">
            <v>M</v>
          </cell>
          <cell r="F527">
            <v>120</v>
          </cell>
          <cell r="G527">
            <v>1.32</v>
          </cell>
          <cell r="H527">
            <v>0.99</v>
          </cell>
          <cell r="I527">
            <v>2.89</v>
          </cell>
          <cell r="J527">
            <v>346.8</v>
          </cell>
        </row>
        <row r="528">
          <cell r="A528" t="str">
            <v>57.5</v>
          </cell>
          <cell r="B528">
            <v>12</v>
          </cell>
          <cell r="C528">
            <v>83399</v>
          </cell>
          <cell r="D528" t="str">
            <v>RELE FOTOELETRICO P/ COMANDO DE ILUMINACAO EXTERNA 220V/1000W - FORNECIMENTO E INSTALACAO</v>
          </cell>
          <cell r="E528" t="str">
            <v>UN</v>
          </cell>
          <cell r="F528">
            <v>26</v>
          </cell>
          <cell r="G528">
            <v>16.260000000000002</v>
          </cell>
          <cell r="H528">
            <v>11.84</v>
          </cell>
          <cell r="I528">
            <v>35.17</v>
          </cell>
          <cell r="J528">
            <v>914.42000000000007</v>
          </cell>
        </row>
        <row r="529">
          <cell r="A529" t="str">
            <v>57.6</v>
          </cell>
          <cell r="B529">
            <v>13</v>
          </cell>
          <cell r="C529" t="str">
            <v xml:space="preserve">COMPOSIÇÃO 07 </v>
          </cell>
          <cell r="D529" t="str">
            <v>CONECTOR DE DERIVAÇÃO PERFURANTE - PRINCIPAL 10-95MM² - DERIVAÇÃO 1,5-10MM² - FORNECIMENTO E INSTALAÇÃO</v>
          </cell>
          <cell r="E529" t="str">
            <v>UN.</v>
          </cell>
          <cell r="F529">
            <v>16</v>
          </cell>
          <cell r="G529">
            <v>5.81</v>
          </cell>
          <cell r="H529">
            <v>4.99</v>
          </cell>
          <cell r="I529">
            <v>13.51</v>
          </cell>
          <cell r="J529">
            <v>216.16</v>
          </cell>
        </row>
        <row r="530">
          <cell r="A530" t="str">
            <v>57.7</v>
          </cell>
          <cell r="B530">
            <v>14</v>
          </cell>
          <cell r="C530" t="str">
            <v>COMPOSIÇÃO 08</v>
          </cell>
          <cell r="D530" t="str">
            <v>CINTA AÇO GALVANIZADO 210MM - FORNECIMENTO E INSTALAÇÃO</v>
          </cell>
          <cell r="E530" t="str">
            <v>UN</v>
          </cell>
          <cell r="F530">
            <v>1</v>
          </cell>
          <cell r="G530">
            <v>19.09</v>
          </cell>
          <cell r="H530">
            <v>9.41</v>
          </cell>
          <cell r="I530">
            <v>35.67</v>
          </cell>
          <cell r="J530">
            <v>35.67</v>
          </cell>
        </row>
        <row r="531">
          <cell r="A531" t="str">
            <v>57.8</v>
          </cell>
          <cell r="B531">
            <v>15</v>
          </cell>
          <cell r="C531" t="str">
            <v>COMPOSIÇÃO 09</v>
          </cell>
          <cell r="D531" t="str">
            <v>CINTA AÇO GALVANIZADO 230MM - FORNECIMENTO E INSTALAÇÃO</v>
          </cell>
          <cell r="E531" t="str">
            <v>UN</v>
          </cell>
          <cell r="F531">
            <v>1</v>
          </cell>
          <cell r="G531">
            <v>15.33</v>
          </cell>
          <cell r="H531">
            <v>9.41</v>
          </cell>
          <cell r="I531">
            <v>30.96</v>
          </cell>
          <cell r="J531">
            <v>30.96</v>
          </cell>
        </row>
        <row r="532">
          <cell r="A532" t="str">
            <v>57.9</v>
          </cell>
          <cell r="B532">
            <v>16</v>
          </cell>
          <cell r="C532" t="str">
            <v>COMPOSIÇÃO 10</v>
          </cell>
          <cell r="D532" t="str">
            <v>PARAFUSO FRANCES M16 EM ACO GALVANIZADO, COMPRIMENTO = 70 MM, DIAMETRO = 16MM, CABECA ABAULADA - FORNECIMENTO E INSTALAÇÃO</v>
          </cell>
          <cell r="E532" t="str">
            <v>UN</v>
          </cell>
          <cell r="F532">
            <v>2</v>
          </cell>
          <cell r="G532">
            <v>2.98</v>
          </cell>
          <cell r="H532">
            <v>2.82</v>
          </cell>
          <cell r="I532">
            <v>7.26</v>
          </cell>
          <cell r="J532">
            <v>14.52</v>
          </cell>
        </row>
        <row r="533">
          <cell r="A533" t="str">
            <v>57.10</v>
          </cell>
          <cell r="B533">
            <v>17</v>
          </cell>
          <cell r="C533" t="str">
            <v>COMPOSIÇÃO 11</v>
          </cell>
          <cell r="D533" t="str">
            <v>PARAFUSO M16 EM ACO GALVANIZADO, COMPRIMENTO = 250 MM, DIAMETRO = 16 MM, ROSCA MAQUINA, CABECA QUADRADA - FORNECIMENTO E INSTALAÇÃO</v>
          </cell>
          <cell r="E533" t="str">
            <v>UN</v>
          </cell>
          <cell r="F533">
            <v>5</v>
          </cell>
          <cell r="G533">
            <v>6.63</v>
          </cell>
          <cell r="H533">
            <v>3.76</v>
          </cell>
          <cell r="I533">
            <v>13</v>
          </cell>
          <cell r="J533">
            <v>65</v>
          </cell>
        </row>
        <row r="534">
          <cell r="A534" t="str">
            <v>57.11</v>
          </cell>
          <cell r="B534">
            <v>18</v>
          </cell>
          <cell r="C534" t="str">
            <v>COMPOSIÇÃO 12</v>
          </cell>
          <cell r="D534" t="str">
            <v>PARAFUSO M16 EM ACO GALVANIZADO, COMPRIMENTO =300 MM, DIAMETRO = 16 MM, ROSCA MAQUINA, CABECA QUADRADA - FORNECIMENTO E INSTALAÇÃO</v>
          </cell>
          <cell r="E534" t="str">
            <v>UN</v>
          </cell>
          <cell r="F534">
            <v>5</v>
          </cell>
          <cell r="G534">
            <v>7.61</v>
          </cell>
          <cell r="H534">
            <v>3.76</v>
          </cell>
          <cell r="I534">
            <v>14.23</v>
          </cell>
          <cell r="J534">
            <v>71.150000000000006</v>
          </cell>
        </row>
        <row r="535">
          <cell r="A535" t="str">
            <v>57.12</v>
          </cell>
          <cell r="B535">
            <v>19</v>
          </cell>
          <cell r="C535" t="str">
            <v>COMPOSIÇÃO 14</v>
          </cell>
          <cell r="D535" t="str">
            <v>SUPORTE EXTENSOR PARA BRAÇO DE ILUMINAÇÃO PÚBLICA DE 33MM PARA 48MM - FORNECIMENTO E INSTALAÇÃO</v>
          </cell>
          <cell r="E535" t="str">
            <v>UN</v>
          </cell>
          <cell r="F535">
            <v>8</v>
          </cell>
          <cell r="G535">
            <v>28.75</v>
          </cell>
          <cell r="H535">
            <v>8.4499999999999993</v>
          </cell>
          <cell r="I535">
            <v>46.56</v>
          </cell>
          <cell r="J535">
            <v>372.48</v>
          </cell>
        </row>
        <row r="536">
          <cell r="A536">
            <v>0</v>
          </cell>
          <cell r="B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37">
          <cell r="A537">
            <v>58</v>
          </cell>
          <cell r="B537">
            <v>0</v>
          </cell>
          <cell r="C537">
            <v>0</v>
          </cell>
          <cell r="D537" t="str">
            <v>RUA OZIRIS PEREIRA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14509.470000000001</v>
          </cell>
        </row>
        <row r="538">
          <cell r="A538" t="str">
            <v>58.1</v>
          </cell>
          <cell r="B538">
            <v>5</v>
          </cell>
          <cell r="C538" t="str">
            <v>COMPOSIÇÃO 03</v>
          </cell>
          <cell r="D538" t="str">
            <v>RETIRADA DE EQUIPAMENTOS DE ILUMINAÇÃO PÚBLICA (LUMINÁRIA, REATOR, LÂMPADA E FIAÇÃO) EM BRAÇOS DA REDE DE ILUMINAÇÃO PÚBLICA.</v>
          </cell>
          <cell r="E538" t="str">
            <v>UN</v>
          </cell>
          <cell r="F538">
            <v>11</v>
          </cell>
          <cell r="G538">
            <v>0</v>
          </cell>
          <cell r="H538">
            <v>9.41</v>
          </cell>
          <cell r="I538">
            <v>11.77</v>
          </cell>
          <cell r="J538">
            <v>129.47</v>
          </cell>
        </row>
        <row r="539">
          <cell r="A539" t="str">
            <v>58.2</v>
          </cell>
          <cell r="B539">
            <v>7</v>
          </cell>
          <cell r="C539" t="str">
            <v>COMPOSIÇÃO 04</v>
          </cell>
          <cell r="D539" t="str">
            <v>BRAÇO EM TUBO DE AÇO GALV. A QUENTE  D=48,00mm PROJ HOR=2,920mm E PROJ VERT=2,200mm, EM CHAPA 3,00mm CONFORME PROJETO NAS DIMENSÕES - (METALSINTER, CONIPOST, ARTIP OU SIMILAR) - FORNECIMENTO E INSTALAÇÃO.</v>
          </cell>
          <cell r="E539" t="str">
            <v>UN</v>
          </cell>
          <cell r="F539">
            <v>3</v>
          </cell>
          <cell r="G539">
            <v>240.82</v>
          </cell>
          <cell r="H539">
            <v>71.58</v>
          </cell>
          <cell r="I539">
            <v>391.06</v>
          </cell>
          <cell r="J539">
            <v>1173.18</v>
          </cell>
        </row>
        <row r="540">
          <cell r="A540" t="str">
            <v>58.3</v>
          </cell>
          <cell r="B540">
            <v>8</v>
          </cell>
          <cell r="C540" t="str">
            <v>COMPOSIÇÃO 05</v>
          </cell>
          <cell r="D54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540" t="str">
            <v>UN</v>
          </cell>
          <cell r="F540">
            <v>12</v>
          </cell>
          <cell r="G540">
            <v>771.45</v>
          </cell>
          <cell r="H540">
            <v>39.57</v>
          </cell>
          <cell r="I540">
            <v>1015.23</v>
          </cell>
          <cell r="J540">
            <v>12182.76</v>
          </cell>
        </row>
        <row r="541">
          <cell r="A541" t="str">
            <v>58.4</v>
          </cell>
          <cell r="B541">
            <v>11</v>
          </cell>
          <cell r="C541" t="str">
            <v>91926</v>
          </cell>
          <cell r="D541" t="str">
            <v>CABO DE COBRE FLEXÍVEL ISOLADO, 2,5 MM², ANTI-CHAMA 450/750 V, PARA CIRCUITOS TERMINAIS - FORNECIMENTO E INSTALAÇÃO. AF_12/2015</v>
          </cell>
          <cell r="E541" t="str">
            <v>M</v>
          </cell>
          <cell r="F541">
            <v>57</v>
          </cell>
          <cell r="G541">
            <v>1.32</v>
          </cell>
          <cell r="H541">
            <v>0.99</v>
          </cell>
          <cell r="I541">
            <v>2.89</v>
          </cell>
          <cell r="J541">
            <v>164.73000000000002</v>
          </cell>
        </row>
        <row r="542">
          <cell r="A542" t="str">
            <v>58.5</v>
          </cell>
          <cell r="B542">
            <v>12</v>
          </cell>
          <cell r="C542">
            <v>83399</v>
          </cell>
          <cell r="D542" t="str">
            <v>RELE FOTOELETRICO P/ COMANDO DE ILUMINACAO EXTERNA 220V/1000W - FORNECIMENTO E INSTALACAO</v>
          </cell>
          <cell r="E542" t="str">
            <v>UN</v>
          </cell>
          <cell r="F542">
            <v>12</v>
          </cell>
          <cell r="G542">
            <v>16.260000000000002</v>
          </cell>
          <cell r="H542">
            <v>11.84</v>
          </cell>
          <cell r="I542">
            <v>35.17</v>
          </cell>
          <cell r="J542">
            <v>422.04</v>
          </cell>
        </row>
        <row r="543">
          <cell r="A543" t="str">
            <v>58.6</v>
          </cell>
          <cell r="B543">
            <v>13</v>
          </cell>
          <cell r="C543" t="str">
            <v xml:space="preserve">COMPOSIÇÃO 07 </v>
          </cell>
          <cell r="D543" t="str">
            <v>CONECTOR DE DERIVAÇÃO PERFURANTE - PRINCIPAL 10-95MM² - DERIVAÇÃO 1,5-10MM² - FORNECIMENTO E INSTALAÇÃO</v>
          </cell>
          <cell r="E543" t="str">
            <v>UN.</v>
          </cell>
          <cell r="F543">
            <v>8</v>
          </cell>
          <cell r="G543">
            <v>5.81</v>
          </cell>
          <cell r="H543">
            <v>4.99</v>
          </cell>
          <cell r="I543">
            <v>13.51</v>
          </cell>
          <cell r="J543">
            <v>108.08</v>
          </cell>
        </row>
        <row r="544">
          <cell r="A544" t="str">
            <v>58.7</v>
          </cell>
          <cell r="B544">
            <v>14</v>
          </cell>
          <cell r="C544" t="str">
            <v>COMPOSIÇÃO 08</v>
          </cell>
          <cell r="D544" t="str">
            <v>CINTA AÇO GALVANIZADO 210MM - FORNECIMENTO E INSTALAÇÃO</v>
          </cell>
          <cell r="E544" t="str">
            <v>UN</v>
          </cell>
          <cell r="F544">
            <v>2</v>
          </cell>
          <cell r="G544">
            <v>19.09</v>
          </cell>
          <cell r="H544">
            <v>9.41</v>
          </cell>
          <cell r="I544">
            <v>35.67</v>
          </cell>
          <cell r="J544">
            <v>71.34</v>
          </cell>
        </row>
        <row r="545">
          <cell r="A545" t="str">
            <v>58.8</v>
          </cell>
          <cell r="B545">
            <v>15</v>
          </cell>
          <cell r="C545" t="str">
            <v>COMPOSIÇÃO 09</v>
          </cell>
          <cell r="D545" t="str">
            <v>CINTA AÇO GALVANIZADO 230MM - FORNECIMENTO E INSTALAÇÃO</v>
          </cell>
          <cell r="E545" t="str">
            <v>UN</v>
          </cell>
          <cell r="F545">
            <v>2</v>
          </cell>
          <cell r="G545">
            <v>15.33</v>
          </cell>
          <cell r="H545">
            <v>9.41</v>
          </cell>
          <cell r="I545">
            <v>30.96</v>
          </cell>
          <cell r="J545">
            <v>61.92</v>
          </cell>
        </row>
        <row r="546">
          <cell r="A546" t="str">
            <v>58.9</v>
          </cell>
          <cell r="B546">
            <v>16</v>
          </cell>
          <cell r="C546" t="str">
            <v>COMPOSIÇÃO 10</v>
          </cell>
          <cell r="D546" t="str">
            <v>PARAFUSO FRANCES M16 EM ACO GALVANIZADO, COMPRIMENTO = 70 MM, DIAMETRO = 16MM, CABECA ABAULADA - FORNECIMENTO E INSTALAÇÃO</v>
          </cell>
          <cell r="E546" t="str">
            <v>UN</v>
          </cell>
          <cell r="F546">
            <v>4</v>
          </cell>
          <cell r="G546">
            <v>2.98</v>
          </cell>
          <cell r="H546">
            <v>2.82</v>
          </cell>
          <cell r="I546">
            <v>7.26</v>
          </cell>
          <cell r="J546">
            <v>29.04</v>
          </cell>
        </row>
        <row r="547">
          <cell r="A547" t="str">
            <v>58.10</v>
          </cell>
          <cell r="B547">
            <v>17</v>
          </cell>
          <cell r="C547" t="str">
            <v>COMPOSIÇÃO 11</v>
          </cell>
          <cell r="D547" t="str">
            <v>PARAFUSO M16 EM ACO GALVANIZADO, COMPRIMENTO = 250 MM, DIAMETRO = 16 MM, ROSCA MAQUINA, CABECA QUADRADA - FORNECIMENTO E INSTALAÇÃO</v>
          </cell>
          <cell r="E547" t="str">
            <v>UN</v>
          </cell>
          <cell r="F547">
            <v>1</v>
          </cell>
          <cell r="G547">
            <v>6.63</v>
          </cell>
          <cell r="H547">
            <v>3.76</v>
          </cell>
          <cell r="I547">
            <v>13</v>
          </cell>
          <cell r="J547">
            <v>13</v>
          </cell>
        </row>
        <row r="548">
          <cell r="A548" t="str">
            <v>58.11</v>
          </cell>
          <cell r="B548">
            <v>18</v>
          </cell>
          <cell r="C548" t="str">
            <v>COMPOSIÇÃO 12</v>
          </cell>
          <cell r="D548" t="str">
            <v>PARAFUSO M16 EM ACO GALVANIZADO, COMPRIMENTO =300 MM, DIAMETRO = 16 MM, ROSCA MAQUINA, CABECA QUADRADA - FORNECIMENTO E INSTALAÇÃO</v>
          </cell>
          <cell r="E548" t="str">
            <v>UN</v>
          </cell>
          <cell r="F548">
            <v>1</v>
          </cell>
          <cell r="G548">
            <v>7.61</v>
          </cell>
          <cell r="H548">
            <v>3.76</v>
          </cell>
          <cell r="I548">
            <v>14.23</v>
          </cell>
          <cell r="J548">
            <v>14.23</v>
          </cell>
        </row>
        <row r="549">
          <cell r="A549" t="str">
            <v>58.12</v>
          </cell>
          <cell r="B549">
            <v>19</v>
          </cell>
          <cell r="C549" t="str">
            <v>COMPOSIÇÃO 14</v>
          </cell>
          <cell r="D549" t="str">
            <v>SUPORTE EXTENSOR PARA BRAÇO DE ILUMINAÇÃO PÚBLICA DE 33MM PARA 48MM - FORNECIMENTO E INSTALAÇÃO</v>
          </cell>
          <cell r="E549" t="str">
            <v>UN</v>
          </cell>
          <cell r="F549">
            <v>3</v>
          </cell>
          <cell r="G549">
            <v>28.75</v>
          </cell>
          <cell r="H549">
            <v>8.4499999999999993</v>
          </cell>
          <cell r="I549">
            <v>46.56</v>
          </cell>
          <cell r="J549">
            <v>139.68</v>
          </cell>
        </row>
        <row r="550">
          <cell r="A550">
            <v>0</v>
          </cell>
          <cell r="B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</row>
        <row r="551">
          <cell r="A551">
            <v>59</v>
          </cell>
          <cell r="B551">
            <v>0</v>
          </cell>
          <cell r="C551">
            <v>0</v>
          </cell>
          <cell r="D551" t="str">
            <v>RUA GERONIMO GARCIA DE FREITAS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10941.2</v>
          </cell>
        </row>
        <row r="552">
          <cell r="A552" t="str">
            <v>59.1</v>
          </cell>
          <cell r="B552">
            <v>5</v>
          </cell>
          <cell r="C552" t="str">
            <v>COMPOSIÇÃO 03</v>
          </cell>
          <cell r="D552" t="str">
            <v>RETIRADA DE EQUIPAMENTOS DE ILUMINAÇÃO PÚBLICA (LUMINÁRIA, REATOR, LÂMPADA E FIAÇÃO) EM BRAÇOS DA REDE DE ILUMINAÇÃO PÚBLICA.</v>
          </cell>
          <cell r="E552" t="str">
            <v>UN</v>
          </cell>
          <cell r="F552">
            <v>10</v>
          </cell>
          <cell r="G552">
            <v>0</v>
          </cell>
          <cell r="H552">
            <v>9.41</v>
          </cell>
          <cell r="I552">
            <v>11.77</v>
          </cell>
          <cell r="J552">
            <v>117.69999999999999</v>
          </cell>
        </row>
        <row r="553">
          <cell r="A553" t="str">
            <v>59.2</v>
          </cell>
          <cell r="B553">
            <v>8</v>
          </cell>
          <cell r="C553" t="str">
            <v>COMPOSIÇÃO 05</v>
          </cell>
          <cell r="D553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553" t="str">
            <v>UN</v>
          </cell>
          <cell r="F553">
            <v>10</v>
          </cell>
          <cell r="G553">
            <v>771.45</v>
          </cell>
          <cell r="H553">
            <v>39.57</v>
          </cell>
          <cell r="I553">
            <v>1015.23</v>
          </cell>
          <cell r="J553">
            <v>10152.299999999999</v>
          </cell>
        </row>
        <row r="554">
          <cell r="A554" t="str">
            <v>59.3</v>
          </cell>
          <cell r="B554">
            <v>11</v>
          </cell>
          <cell r="C554" t="str">
            <v>91926</v>
          </cell>
          <cell r="D554" t="str">
            <v>CABO DE COBRE FLEXÍVEL ISOLADO, 2,5 MM², ANTI-CHAMA 450/750 V, PARA CIRCUITOS TERMINAIS - FORNECIMENTO E INSTALAÇÃO. AF_12/2015</v>
          </cell>
          <cell r="E554" t="str">
            <v>M</v>
          </cell>
          <cell r="F554">
            <v>30</v>
          </cell>
          <cell r="G554">
            <v>1.32</v>
          </cell>
          <cell r="H554">
            <v>0.99</v>
          </cell>
          <cell r="I554">
            <v>2.89</v>
          </cell>
          <cell r="J554">
            <v>86.7</v>
          </cell>
        </row>
        <row r="555">
          <cell r="A555" t="str">
            <v>59.4</v>
          </cell>
          <cell r="B555">
            <v>12</v>
          </cell>
          <cell r="C555">
            <v>83399</v>
          </cell>
          <cell r="D555" t="str">
            <v>RELE FOTOELETRICO P/ COMANDO DE ILUMINACAO EXTERNA 220V/1000W - FORNECIMENTO E INSTALACAO</v>
          </cell>
          <cell r="E555" t="str">
            <v>UN</v>
          </cell>
          <cell r="F555">
            <v>10</v>
          </cell>
          <cell r="G555">
            <v>16.260000000000002</v>
          </cell>
          <cell r="H555">
            <v>11.84</v>
          </cell>
          <cell r="I555">
            <v>35.17</v>
          </cell>
          <cell r="J555">
            <v>351.70000000000005</v>
          </cell>
        </row>
        <row r="556">
          <cell r="A556" t="str">
            <v>59.5</v>
          </cell>
          <cell r="B556">
            <v>19</v>
          </cell>
          <cell r="C556" t="str">
            <v>COMPOSIÇÃO 14</v>
          </cell>
          <cell r="D556" t="str">
            <v>SUPORTE EXTENSOR PARA BRAÇO DE ILUMINAÇÃO PÚBLICA DE 33MM PARA 48MM - FORNECIMENTO E INSTALAÇÃO</v>
          </cell>
          <cell r="E556" t="str">
            <v>UN</v>
          </cell>
          <cell r="F556">
            <v>5</v>
          </cell>
          <cell r="G556">
            <v>28.75</v>
          </cell>
          <cell r="H556">
            <v>8.4499999999999993</v>
          </cell>
          <cell r="I556">
            <v>46.56</v>
          </cell>
          <cell r="J556">
            <v>232.8</v>
          </cell>
        </row>
        <row r="557">
          <cell r="A557">
            <v>0</v>
          </cell>
          <cell r="B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</row>
        <row r="558">
          <cell r="A558">
            <v>60</v>
          </cell>
          <cell r="B558">
            <v>0</v>
          </cell>
          <cell r="C558">
            <v>0</v>
          </cell>
          <cell r="D558" t="str">
            <v>RUA FRANCISCO VIEIRA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20958.539999999994</v>
          </cell>
        </row>
        <row r="559">
          <cell r="A559" t="str">
            <v>60.1</v>
          </cell>
          <cell r="B559">
            <v>5</v>
          </cell>
          <cell r="C559" t="str">
            <v>COMPOSIÇÃO 03</v>
          </cell>
          <cell r="D559" t="str">
            <v>RETIRADA DE EQUIPAMENTOS DE ILUMINAÇÃO PÚBLICA (LUMINÁRIA, REATOR, LÂMPADA E FIAÇÃO) EM BRAÇOS DA REDE DE ILUMINAÇÃO PÚBLICA.</v>
          </cell>
          <cell r="E559" t="str">
            <v>UN</v>
          </cell>
          <cell r="F559">
            <v>19</v>
          </cell>
          <cell r="G559">
            <v>0</v>
          </cell>
          <cell r="H559">
            <v>9.41</v>
          </cell>
          <cell r="I559">
            <v>11.77</v>
          </cell>
          <cell r="J559">
            <v>223.63</v>
          </cell>
        </row>
        <row r="560">
          <cell r="A560" t="str">
            <v>60.2</v>
          </cell>
          <cell r="B560">
            <v>7</v>
          </cell>
          <cell r="C560" t="str">
            <v>COMPOSIÇÃO 04</v>
          </cell>
          <cell r="D560" t="str">
            <v>BRAÇO EM TUBO DE AÇO GALV. A QUENTE  D=48,00mm PROJ HOR=2,920mm E PROJ VERT=2,200mm, EM CHAPA 3,00mm CONFORME PROJETO NAS DIMENSÕES - (METALSINTER, CONIPOST, ARTIP OU SIMILAR) - FORNECIMENTO E INSTALAÇÃO.</v>
          </cell>
          <cell r="E560" t="str">
            <v>UN</v>
          </cell>
          <cell r="F560">
            <v>1</v>
          </cell>
          <cell r="G560">
            <v>240.82</v>
          </cell>
          <cell r="H560">
            <v>71.58</v>
          </cell>
          <cell r="I560">
            <v>391.06</v>
          </cell>
          <cell r="J560">
            <v>391.06</v>
          </cell>
        </row>
        <row r="561">
          <cell r="A561" t="str">
            <v>60.3</v>
          </cell>
          <cell r="B561">
            <v>8</v>
          </cell>
          <cell r="C561" t="str">
            <v>COMPOSIÇÃO 05</v>
          </cell>
          <cell r="D561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561" t="str">
            <v>UN</v>
          </cell>
          <cell r="F561">
            <v>19</v>
          </cell>
          <cell r="G561">
            <v>771.45</v>
          </cell>
          <cell r="H561">
            <v>39.57</v>
          </cell>
          <cell r="I561">
            <v>1015.23</v>
          </cell>
          <cell r="J561">
            <v>19289.37</v>
          </cell>
        </row>
        <row r="562">
          <cell r="A562" t="str">
            <v>60.4</v>
          </cell>
          <cell r="B562">
            <v>11</v>
          </cell>
          <cell r="C562" t="str">
            <v>91926</v>
          </cell>
          <cell r="D562" t="str">
            <v>CABO DE COBRE FLEXÍVEL ISOLADO, 2,5 MM², ANTI-CHAMA 450/750 V, PARA CIRCUITOS TERMINAIS - FORNECIMENTO E INSTALAÇÃO. AF_12/2015</v>
          </cell>
          <cell r="E562" t="str">
            <v>M</v>
          </cell>
          <cell r="F562">
            <v>64</v>
          </cell>
          <cell r="G562">
            <v>1.32</v>
          </cell>
          <cell r="H562">
            <v>0.99</v>
          </cell>
          <cell r="I562">
            <v>2.89</v>
          </cell>
          <cell r="J562">
            <v>184.96</v>
          </cell>
        </row>
        <row r="563">
          <cell r="A563" t="str">
            <v>60.5</v>
          </cell>
          <cell r="B563">
            <v>12</v>
          </cell>
          <cell r="C563">
            <v>83399</v>
          </cell>
          <cell r="D563" t="str">
            <v>RELE FOTOELETRICO P/ COMANDO DE ILUMINACAO EXTERNA 220V/1000W - FORNECIMENTO E INSTALACAO</v>
          </cell>
          <cell r="E563" t="str">
            <v>UN</v>
          </cell>
          <cell r="F563">
            <v>19</v>
          </cell>
          <cell r="G563">
            <v>16.260000000000002</v>
          </cell>
          <cell r="H563">
            <v>11.84</v>
          </cell>
          <cell r="I563">
            <v>35.17</v>
          </cell>
          <cell r="J563">
            <v>668.23</v>
          </cell>
        </row>
        <row r="564">
          <cell r="A564" t="str">
            <v>60.6</v>
          </cell>
          <cell r="B564">
            <v>13</v>
          </cell>
          <cell r="C564" t="str">
            <v xml:space="preserve">COMPOSIÇÃO 07 </v>
          </cell>
          <cell r="D564" t="str">
            <v>CONECTOR DE DERIVAÇÃO PERFURANTE - PRINCIPAL 10-95MM² - DERIVAÇÃO 1,5-10MM² - FORNECIMENTO E INSTALAÇÃO</v>
          </cell>
          <cell r="E564" t="str">
            <v>UN.</v>
          </cell>
          <cell r="F564">
            <v>2</v>
          </cell>
          <cell r="G564">
            <v>5.81</v>
          </cell>
          <cell r="H564">
            <v>4.99</v>
          </cell>
          <cell r="I564">
            <v>13.51</v>
          </cell>
          <cell r="J564">
            <v>27.02</v>
          </cell>
        </row>
        <row r="565">
          <cell r="A565" t="str">
            <v>60.7</v>
          </cell>
          <cell r="B565">
            <v>14</v>
          </cell>
          <cell r="C565" t="str">
            <v>COMPOSIÇÃO 08</v>
          </cell>
          <cell r="D565" t="str">
            <v>CINTA AÇO GALVANIZADO 210MM - FORNECIMENTO E INSTALAÇÃO</v>
          </cell>
          <cell r="E565" t="str">
            <v>UN</v>
          </cell>
          <cell r="F565">
            <v>1</v>
          </cell>
          <cell r="G565">
            <v>19.09</v>
          </cell>
          <cell r="H565">
            <v>9.41</v>
          </cell>
          <cell r="I565">
            <v>35.67</v>
          </cell>
          <cell r="J565">
            <v>35.67</v>
          </cell>
        </row>
        <row r="566">
          <cell r="A566" t="str">
            <v>60.8</v>
          </cell>
          <cell r="B566">
            <v>15</v>
          </cell>
          <cell r="C566" t="str">
            <v>COMPOSIÇÃO 09</v>
          </cell>
          <cell r="D566" t="str">
            <v>CINTA AÇO GALVANIZADO 230MM - FORNECIMENTO E INSTALAÇÃO</v>
          </cell>
          <cell r="E566" t="str">
            <v>UN</v>
          </cell>
          <cell r="F566">
            <v>1</v>
          </cell>
          <cell r="G566">
            <v>15.33</v>
          </cell>
          <cell r="H566">
            <v>9.41</v>
          </cell>
          <cell r="I566">
            <v>30.96</v>
          </cell>
          <cell r="J566">
            <v>30.96</v>
          </cell>
        </row>
        <row r="567">
          <cell r="A567" t="str">
            <v>60.9</v>
          </cell>
          <cell r="B567">
            <v>16</v>
          </cell>
          <cell r="C567" t="str">
            <v>COMPOSIÇÃO 10</v>
          </cell>
          <cell r="D567" t="str">
            <v>PARAFUSO FRANCES M16 EM ACO GALVANIZADO, COMPRIMENTO = 70 MM, DIAMETRO = 16MM, CABECA ABAULADA - FORNECIMENTO E INSTALAÇÃO</v>
          </cell>
          <cell r="E567" t="str">
            <v>UN</v>
          </cell>
          <cell r="F567">
            <v>2</v>
          </cell>
          <cell r="G567">
            <v>2.98</v>
          </cell>
          <cell r="H567">
            <v>2.82</v>
          </cell>
          <cell r="I567">
            <v>7.26</v>
          </cell>
          <cell r="J567">
            <v>14.52</v>
          </cell>
        </row>
        <row r="568">
          <cell r="A568" t="str">
            <v>60.10</v>
          </cell>
          <cell r="B568">
            <v>19</v>
          </cell>
          <cell r="C568" t="str">
            <v>COMPOSIÇÃO 14</v>
          </cell>
          <cell r="D568" t="str">
            <v>SUPORTE EXTENSOR PARA BRAÇO DE ILUMINAÇÃO PÚBLICA DE 33MM PARA 48MM - FORNECIMENTO E INSTALAÇÃO</v>
          </cell>
          <cell r="E568" t="str">
            <v>UN</v>
          </cell>
          <cell r="F568">
            <v>2</v>
          </cell>
          <cell r="G568">
            <v>28.75</v>
          </cell>
          <cell r="H568">
            <v>8.4499999999999993</v>
          </cell>
          <cell r="I568">
            <v>46.56</v>
          </cell>
          <cell r="J568">
            <v>93.12</v>
          </cell>
        </row>
        <row r="569">
          <cell r="A569">
            <v>0</v>
          </cell>
          <cell r="B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</row>
        <row r="570">
          <cell r="A570">
            <v>61</v>
          </cell>
          <cell r="B570">
            <v>0</v>
          </cell>
          <cell r="C570">
            <v>0</v>
          </cell>
          <cell r="D570" t="str">
            <v>RUA PEDRO J. G. SOUZA + RUA JOSÉ F. LINO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2141.6800000000003</v>
          </cell>
        </row>
        <row r="571">
          <cell r="A571" t="str">
            <v>61.1</v>
          </cell>
          <cell r="B571">
            <v>5</v>
          </cell>
          <cell r="C571" t="str">
            <v>COMPOSIÇÃO 03</v>
          </cell>
          <cell r="D571" t="str">
            <v>RETIRADA DE EQUIPAMENTOS DE ILUMINAÇÃO PÚBLICA (LUMINÁRIA, REATOR, LÂMPADA E FIAÇÃO) EM BRAÇOS DA REDE DE ILUMINAÇÃO PÚBLICA.</v>
          </cell>
          <cell r="E571" t="str">
            <v>UN</v>
          </cell>
          <cell r="F571">
            <v>2</v>
          </cell>
          <cell r="G571">
            <v>0</v>
          </cell>
          <cell r="H571">
            <v>9.41</v>
          </cell>
          <cell r="I571">
            <v>11.77</v>
          </cell>
          <cell r="J571">
            <v>23.54</v>
          </cell>
        </row>
        <row r="572">
          <cell r="A572" t="str">
            <v>61.2</v>
          </cell>
          <cell r="B572">
            <v>8</v>
          </cell>
          <cell r="C572" t="str">
            <v>COMPOSIÇÃO 05</v>
          </cell>
          <cell r="D572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572" t="str">
            <v>UN</v>
          </cell>
          <cell r="F572">
            <v>2</v>
          </cell>
          <cell r="G572">
            <v>771.45</v>
          </cell>
          <cell r="H572">
            <v>39.57</v>
          </cell>
          <cell r="I572">
            <v>1015.23</v>
          </cell>
          <cell r="J572">
            <v>2030.46</v>
          </cell>
        </row>
        <row r="573">
          <cell r="A573" t="str">
            <v>61.3</v>
          </cell>
          <cell r="B573">
            <v>11</v>
          </cell>
          <cell r="C573" t="str">
            <v>91926</v>
          </cell>
          <cell r="D573" t="str">
            <v>CABO DE COBRE FLEXÍVEL ISOLADO, 2,5 MM², ANTI-CHAMA 450/750 V, PARA CIRCUITOS TERMINAIS - FORNECIMENTO E INSTALAÇÃO. AF_12/2015</v>
          </cell>
          <cell r="E573" t="str">
            <v>M</v>
          </cell>
          <cell r="F573">
            <v>6</v>
          </cell>
          <cell r="G573">
            <v>1.32</v>
          </cell>
          <cell r="H573">
            <v>0.99</v>
          </cell>
          <cell r="I573">
            <v>2.89</v>
          </cell>
          <cell r="J573">
            <v>17.34</v>
          </cell>
        </row>
        <row r="574">
          <cell r="A574" t="str">
            <v>61.4</v>
          </cell>
          <cell r="B574">
            <v>12</v>
          </cell>
          <cell r="C574">
            <v>83399</v>
          </cell>
          <cell r="D574" t="str">
            <v>RELE FOTOELETRICO P/ COMANDO DE ILUMINACAO EXTERNA 220V/1000W - FORNECIMENTO E INSTALACAO</v>
          </cell>
          <cell r="E574" t="str">
            <v>UN</v>
          </cell>
          <cell r="F574">
            <v>2</v>
          </cell>
          <cell r="G574">
            <v>16.260000000000002</v>
          </cell>
          <cell r="H574">
            <v>11.84</v>
          </cell>
          <cell r="I574">
            <v>35.17</v>
          </cell>
          <cell r="J574">
            <v>70.34</v>
          </cell>
        </row>
        <row r="575">
          <cell r="A575">
            <v>0</v>
          </cell>
          <cell r="B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</row>
        <row r="576">
          <cell r="A576">
            <v>62</v>
          </cell>
          <cell r="B576">
            <v>0</v>
          </cell>
          <cell r="C576">
            <v>0</v>
          </cell>
          <cell r="D576" t="str">
            <v>RUA MANOEL SILVÉRIO DO NASCIMENTO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15604.340000000002</v>
          </cell>
        </row>
        <row r="577">
          <cell r="A577" t="str">
            <v>62.1</v>
          </cell>
          <cell r="B577">
            <v>5</v>
          </cell>
          <cell r="C577" t="str">
            <v>COMPOSIÇÃO 03</v>
          </cell>
          <cell r="D577" t="str">
            <v>RETIRADA DE EQUIPAMENTOS DE ILUMINAÇÃO PÚBLICA (LUMINÁRIA, REATOR, LÂMPADA E FIAÇÃO) EM BRAÇOS DA REDE DE ILUMINAÇÃO PÚBLICA.</v>
          </cell>
          <cell r="E577" t="str">
            <v>UN</v>
          </cell>
          <cell r="F577">
            <v>14</v>
          </cell>
          <cell r="G577">
            <v>0</v>
          </cell>
          <cell r="H577">
            <v>9.41</v>
          </cell>
          <cell r="I577">
            <v>11.77</v>
          </cell>
          <cell r="J577">
            <v>164.78</v>
          </cell>
        </row>
        <row r="578">
          <cell r="A578" t="str">
            <v>62.2</v>
          </cell>
          <cell r="B578">
            <v>7</v>
          </cell>
          <cell r="C578" t="str">
            <v>COMPOSIÇÃO 04</v>
          </cell>
          <cell r="D578" t="str">
            <v>BRAÇO EM TUBO DE AÇO GALV. A QUENTE  D=48,00mm PROJ HOR=2,920mm E PROJ VERT=2,200mm, EM CHAPA 3,00mm CONFORME PROJETO NAS DIMENSÕES - (METALSINTER, CONIPOST, ARTIP OU SIMILAR) - FORNECIMENTO E INSTALAÇÃO.</v>
          </cell>
          <cell r="E578" t="str">
            <v>UN</v>
          </cell>
          <cell r="F578">
            <v>1</v>
          </cell>
          <cell r="G578">
            <v>240.82</v>
          </cell>
          <cell r="H578">
            <v>71.58</v>
          </cell>
          <cell r="I578">
            <v>391.06</v>
          </cell>
          <cell r="J578">
            <v>391.06</v>
          </cell>
        </row>
        <row r="579">
          <cell r="A579" t="str">
            <v>62.3</v>
          </cell>
          <cell r="B579">
            <v>8</v>
          </cell>
          <cell r="C579" t="str">
            <v>COMPOSIÇÃO 05</v>
          </cell>
          <cell r="D57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579" t="str">
            <v>UN</v>
          </cell>
          <cell r="F579">
            <v>14</v>
          </cell>
          <cell r="G579">
            <v>771.45</v>
          </cell>
          <cell r="H579">
            <v>39.57</v>
          </cell>
          <cell r="I579">
            <v>1015.23</v>
          </cell>
          <cell r="J579">
            <v>14213.220000000001</v>
          </cell>
        </row>
        <row r="580">
          <cell r="A580" t="str">
            <v>62.4</v>
          </cell>
          <cell r="B580">
            <v>11</v>
          </cell>
          <cell r="C580" t="str">
            <v>91926</v>
          </cell>
          <cell r="D580" t="str">
            <v>CABO DE COBRE FLEXÍVEL ISOLADO, 2,5 MM², ANTI-CHAMA 450/750 V, PARA CIRCUITOS TERMINAIS - FORNECIMENTO E INSTALAÇÃO. AF_12/2015</v>
          </cell>
          <cell r="E580" t="str">
            <v>M</v>
          </cell>
          <cell r="F580">
            <v>49</v>
          </cell>
          <cell r="G580">
            <v>1.32</v>
          </cell>
          <cell r="H580">
            <v>0.99</v>
          </cell>
          <cell r="I580">
            <v>2.89</v>
          </cell>
          <cell r="J580">
            <v>141.61000000000001</v>
          </cell>
        </row>
        <row r="581">
          <cell r="A581" t="str">
            <v>62.5</v>
          </cell>
          <cell r="B581">
            <v>12</v>
          </cell>
          <cell r="C581">
            <v>83399</v>
          </cell>
          <cell r="D581" t="str">
            <v>RELE FOTOELETRICO P/ COMANDO DE ILUMINACAO EXTERNA 220V/1000W - FORNECIMENTO E INSTALACAO</v>
          </cell>
          <cell r="E581" t="str">
            <v>UN</v>
          </cell>
          <cell r="F581">
            <v>14</v>
          </cell>
          <cell r="G581">
            <v>16.260000000000002</v>
          </cell>
          <cell r="H581">
            <v>11.84</v>
          </cell>
          <cell r="I581">
            <v>35.17</v>
          </cell>
          <cell r="J581">
            <v>492.38</v>
          </cell>
        </row>
        <row r="582">
          <cell r="A582" t="str">
            <v>62.6</v>
          </cell>
          <cell r="B582">
            <v>13</v>
          </cell>
          <cell r="C582" t="str">
            <v xml:space="preserve">COMPOSIÇÃO 07 </v>
          </cell>
          <cell r="D582" t="str">
            <v>CONECTOR DE DERIVAÇÃO PERFURANTE - PRINCIPAL 10-95MM² - DERIVAÇÃO 1,5-10MM² - FORNECIMENTO E INSTALAÇÃO</v>
          </cell>
          <cell r="E582" t="str">
            <v>UN.</v>
          </cell>
          <cell r="F582">
            <v>2</v>
          </cell>
          <cell r="G582">
            <v>5.81</v>
          </cell>
          <cell r="H582">
            <v>4.99</v>
          </cell>
          <cell r="I582">
            <v>13.51</v>
          </cell>
          <cell r="J582">
            <v>27.02</v>
          </cell>
        </row>
        <row r="583">
          <cell r="A583" t="str">
            <v>62.7</v>
          </cell>
          <cell r="B583">
            <v>14</v>
          </cell>
          <cell r="C583" t="str">
            <v>COMPOSIÇÃO 08</v>
          </cell>
          <cell r="D583" t="str">
            <v>CINTA AÇO GALVANIZADO 210MM - FORNECIMENTO E INSTALAÇÃO</v>
          </cell>
          <cell r="E583" t="str">
            <v>UN</v>
          </cell>
          <cell r="F583">
            <v>1</v>
          </cell>
          <cell r="G583">
            <v>19.09</v>
          </cell>
          <cell r="H583">
            <v>9.41</v>
          </cell>
          <cell r="I583">
            <v>35.67</v>
          </cell>
          <cell r="J583">
            <v>35.67</v>
          </cell>
        </row>
        <row r="584">
          <cell r="A584" t="str">
            <v>62.8</v>
          </cell>
          <cell r="B584">
            <v>15</v>
          </cell>
          <cell r="C584" t="str">
            <v>COMPOSIÇÃO 09</v>
          </cell>
          <cell r="D584" t="str">
            <v>CINTA AÇO GALVANIZADO 230MM - FORNECIMENTO E INSTALAÇÃO</v>
          </cell>
          <cell r="E584" t="str">
            <v>UN</v>
          </cell>
          <cell r="F584">
            <v>1</v>
          </cell>
          <cell r="G584">
            <v>15.33</v>
          </cell>
          <cell r="H584">
            <v>9.41</v>
          </cell>
          <cell r="I584">
            <v>30.96</v>
          </cell>
          <cell r="J584">
            <v>30.96</v>
          </cell>
        </row>
        <row r="585">
          <cell r="A585" t="str">
            <v>62.9</v>
          </cell>
          <cell r="B585">
            <v>16</v>
          </cell>
          <cell r="C585" t="str">
            <v>COMPOSIÇÃO 10</v>
          </cell>
          <cell r="D585" t="str">
            <v>PARAFUSO FRANCES M16 EM ACO GALVANIZADO, COMPRIMENTO = 70 MM, DIAMETRO = 16MM, CABECA ABAULADA - FORNECIMENTO E INSTALAÇÃO</v>
          </cell>
          <cell r="E585" t="str">
            <v>UN</v>
          </cell>
          <cell r="F585">
            <v>2</v>
          </cell>
          <cell r="G585">
            <v>2.98</v>
          </cell>
          <cell r="H585">
            <v>2.82</v>
          </cell>
          <cell r="I585">
            <v>7.26</v>
          </cell>
          <cell r="J585">
            <v>14.52</v>
          </cell>
        </row>
        <row r="586">
          <cell r="A586" t="str">
            <v>62.10</v>
          </cell>
          <cell r="B586">
            <v>19</v>
          </cell>
          <cell r="C586" t="str">
            <v>COMPOSIÇÃO 14</v>
          </cell>
          <cell r="D586" t="str">
            <v>SUPORTE EXTENSOR PARA BRAÇO DE ILUMINAÇÃO PÚBLICA DE 33MM PARA 48MM - FORNECIMENTO E INSTALAÇÃO</v>
          </cell>
          <cell r="E586" t="str">
            <v>UN</v>
          </cell>
          <cell r="F586">
            <v>2</v>
          </cell>
          <cell r="G586">
            <v>28.75</v>
          </cell>
          <cell r="H586">
            <v>8.4499999999999993</v>
          </cell>
          <cell r="I586">
            <v>46.56</v>
          </cell>
          <cell r="J586">
            <v>93.12</v>
          </cell>
        </row>
        <row r="587">
          <cell r="A587">
            <v>0</v>
          </cell>
          <cell r="B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88">
          <cell r="A588">
            <v>63</v>
          </cell>
          <cell r="B588">
            <v>0</v>
          </cell>
          <cell r="C588">
            <v>0</v>
          </cell>
          <cell r="D588" t="str">
            <v>RUA GERÔNIMO S. ONÇA + JOÃO B. SOUZA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3731.98</v>
          </cell>
        </row>
        <row r="589">
          <cell r="A589" t="str">
            <v>63.1</v>
          </cell>
          <cell r="B589">
            <v>5</v>
          </cell>
          <cell r="C589" t="str">
            <v>COMPOSIÇÃO 03</v>
          </cell>
          <cell r="D589" t="str">
            <v>RETIRADA DE EQUIPAMENTOS DE ILUMINAÇÃO PÚBLICA (LUMINÁRIA, REATOR, LÂMPADA E FIAÇÃO) EM BRAÇOS DA REDE DE ILUMINAÇÃO PÚBLICA.</v>
          </cell>
          <cell r="E589" t="str">
            <v>UN</v>
          </cell>
          <cell r="F589">
            <v>3</v>
          </cell>
          <cell r="G589">
            <v>0</v>
          </cell>
          <cell r="H589">
            <v>9.41</v>
          </cell>
          <cell r="I589">
            <v>11.77</v>
          </cell>
          <cell r="J589">
            <v>35.31</v>
          </cell>
        </row>
        <row r="590">
          <cell r="A590" t="str">
            <v>63.2</v>
          </cell>
          <cell r="B590">
            <v>7</v>
          </cell>
          <cell r="C590" t="str">
            <v>COMPOSIÇÃO 04</v>
          </cell>
          <cell r="D590" t="str">
            <v>BRAÇO EM TUBO DE AÇO GALV. A QUENTE  D=48,00mm PROJ HOR=2,920mm E PROJ VERT=2,200mm, EM CHAPA 3,00mm CONFORME PROJETO NAS DIMENSÕES - (METALSINTER, CONIPOST, ARTIP OU SIMILAR) - FORNECIMENTO E INSTALAÇÃO.</v>
          </cell>
          <cell r="E590" t="str">
            <v>UN</v>
          </cell>
          <cell r="F590">
            <v>1</v>
          </cell>
          <cell r="G590">
            <v>240.82</v>
          </cell>
          <cell r="H590">
            <v>71.58</v>
          </cell>
          <cell r="I590">
            <v>391.06</v>
          </cell>
          <cell r="J590">
            <v>391.06</v>
          </cell>
        </row>
        <row r="591">
          <cell r="A591" t="str">
            <v>63.3</v>
          </cell>
          <cell r="B591">
            <v>8</v>
          </cell>
          <cell r="C591" t="str">
            <v>COMPOSIÇÃO 05</v>
          </cell>
          <cell r="D591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591" t="str">
            <v>UN</v>
          </cell>
          <cell r="F591">
            <v>3</v>
          </cell>
          <cell r="G591">
            <v>771.45</v>
          </cell>
          <cell r="H591">
            <v>39.57</v>
          </cell>
          <cell r="I591">
            <v>1015.23</v>
          </cell>
          <cell r="J591">
            <v>3045.69</v>
          </cell>
        </row>
        <row r="592">
          <cell r="A592" t="str">
            <v>63.4</v>
          </cell>
          <cell r="B592">
            <v>11</v>
          </cell>
          <cell r="C592" t="str">
            <v>91926</v>
          </cell>
          <cell r="D592" t="str">
            <v>CABO DE COBRE FLEXÍVEL ISOLADO, 2,5 MM², ANTI-CHAMA 450/750 V, PARA CIRCUITOS TERMINAIS - FORNECIMENTO E INSTALAÇÃO. AF_12/2015</v>
          </cell>
          <cell r="E592" t="str">
            <v>M</v>
          </cell>
          <cell r="F592">
            <v>16</v>
          </cell>
          <cell r="G592">
            <v>1.32</v>
          </cell>
          <cell r="H592">
            <v>0.99</v>
          </cell>
          <cell r="I592">
            <v>2.89</v>
          </cell>
          <cell r="J592">
            <v>46.24</v>
          </cell>
        </row>
        <row r="593">
          <cell r="A593" t="str">
            <v>63.5</v>
          </cell>
          <cell r="B593">
            <v>12</v>
          </cell>
          <cell r="C593">
            <v>83399</v>
          </cell>
          <cell r="D593" t="str">
            <v>RELE FOTOELETRICO P/ COMANDO DE ILUMINACAO EXTERNA 220V/1000W - FORNECIMENTO E INSTALACAO</v>
          </cell>
          <cell r="E593" t="str">
            <v>UN</v>
          </cell>
          <cell r="F593">
            <v>3</v>
          </cell>
          <cell r="G593">
            <v>16.260000000000002</v>
          </cell>
          <cell r="H593">
            <v>11.84</v>
          </cell>
          <cell r="I593">
            <v>35.17</v>
          </cell>
          <cell r="J593">
            <v>105.51</v>
          </cell>
        </row>
        <row r="594">
          <cell r="A594" t="str">
            <v>63.6</v>
          </cell>
          <cell r="B594">
            <v>13</v>
          </cell>
          <cell r="C594" t="str">
            <v xml:space="preserve">COMPOSIÇÃO 07 </v>
          </cell>
          <cell r="D594" t="str">
            <v>CONECTOR DE DERIVAÇÃO PERFURANTE - PRINCIPAL 10-95MM² - DERIVAÇÃO 1,5-10MM² - FORNECIMENTO E INSTALAÇÃO</v>
          </cell>
          <cell r="E594" t="str">
            <v>UN.</v>
          </cell>
          <cell r="F594">
            <v>2</v>
          </cell>
          <cell r="G594">
            <v>5.81</v>
          </cell>
          <cell r="H594">
            <v>4.99</v>
          </cell>
          <cell r="I594">
            <v>13.51</v>
          </cell>
          <cell r="J594">
            <v>27.02</v>
          </cell>
        </row>
        <row r="595">
          <cell r="A595" t="str">
            <v>63.7</v>
          </cell>
          <cell r="B595">
            <v>14</v>
          </cell>
          <cell r="C595" t="str">
            <v>COMPOSIÇÃO 08</v>
          </cell>
          <cell r="D595" t="str">
            <v>CINTA AÇO GALVANIZADO 210MM - FORNECIMENTO E INSTALAÇÃO</v>
          </cell>
          <cell r="E595" t="str">
            <v>UN</v>
          </cell>
          <cell r="F595">
            <v>1</v>
          </cell>
          <cell r="G595">
            <v>19.09</v>
          </cell>
          <cell r="H595">
            <v>9.41</v>
          </cell>
          <cell r="I595">
            <v>35.67</v>
          </cell>
          <cell r="J595">
            <v>35.67</v>
          </cell>
        </row>
        <row r="596">
          <cell r="A596" t="str">
            <v>63.8</v>
          </cell>
          <cell r="B596">
            <v>15</v>
          </cell>
          <cell r="C596" t="str">
            <v>COMPOSIÇÃO 09</v>
          </cell>
          <cell r="D596" t="str">
            <v>CINTA AÇO GALVANIZADO 230MM - FORNECIMENTO E INSTALAÇÃO</v>
          </cell>
          <cell r="E596" t="str">
            <v>UN</v>
          </cell>
          <cell r="F596">
            <v>1</v>
          </cell>
          <cell r="G596">
            <v>15.33</v>
          </cell>
          <cell r="H596">
            <v>9.41</v>
          </cell>
          <cell r="I596">
            <v>30.96</v>
          </cell>
          <cell r="J596">
            <v>30.96</v>
          </cell>
        </row>
        <row r="597">
          <cell r="A597" t="str">
            <v>63.9</v>
          </cell>
          <cell r="B597">
            <v>16</v>
          </cell>
          <cell r="C597" t="str">
            <v>COMPOSIÇÃO 10</v>
          </cell>
          <cell r="D597" t="str">
            <v>PARAFUSO FRANCES M16 EM ACO GALVANIZADO, COMPRIMENTO = 70 MM, DIAMETRO = 16MM, CABECA ABAULADA - FORNECIMENTO E INSTALAÇÃO</v>
          </cell>
          <cell r="E597" t="str">
            <v>UN</v>
          </cell>
          <cell r="F597">
            <v>2</v>
          </cell>
          <cell r="G597">
            <v>2.98</v>
          </cell>
          <cell r="H597">
            <v>2.82</v>
          </cell>
          <cell r="I597">
            <v>7.26</v>
          </cell>
          <cell r="J597">
            <v>14.52</v>
          </cell>
        </row>
        <row r="598">
          <cell r="A598">
            <v>0</v>
          </cell>
          <cell r="B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</row>
        <row r="599">
          <cell r="A599">
            <v>64</v>
          </cell>
          <cell r="B599">
            <v>0</v>
          </cell>
          <cell r="C599">
            <v>0</v>
          </cell>
          <cell r="D599" t="str">
            <v>RUA ROALDO F. LINO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14568.82</v>
          </cell>
        </row>
        <row r="600">
          <cell r="A600" t="str">
            <v>64.1</v>
          </cell>
          <cell r="B600">
            <v>5</v>
          </cell>
          <cell r="C600" t="str">
            <v>COMPOSIÇÃO 03</v>
          </cell>
          <cell r="D600" t="str">
            <v>RETIRADA DE EQUIPAMENTOS DE ILUMINAÇÃO PÚBLICA (LUMINÁRIA, REATOR, LÂMPADA E FIAÇÃO) EM BRAÇOS DA REDE DE ILUMINAÇÃO PÚBLICA.</v>
          </cell>
          <cell r="E600" t="str">
            <v>UN</v>
          </cell>
          <cell r="F600">
            <v>13</v>
          </cell>
          <cell r="G600">
            <v>0</v>
          </cell>
          <cell r="H600">
            <v>9.41</v>
          </cell>
          <cell r="I600">
            <v>11.77</v>
          </cell>
          <cell r="J600">
            <v>153.01</v>
          </cell>
        </row>
        <row r="601">
          <cell r="A601" t="str">
            <v>64.2</v>
          </cell>
          <cell r="B601">
            <v>7</v>
          </cell>
          <cell r="C601" t="str">
            <v>COMPOSIÇÃO 04</v>
          </cell>
          <cell r="D601" t="str">
            <v>BRAÇO EM TUBO DE AÇO GALV. A QUENTE  D=48,00mm PROJ HOR=2,920mm E PROJ VERT=2,200mm, EM CHAPA 3,00mm CONFORME PROJETO NAS DIMENSÕES - (METALSINTER, CONIPOST, ARTIP OU SIMILAR) - FORNECIMENTO E INSTALAÇÃO.</v>
          </cell>
          <cell r="E601" t="str">
            <v>UN</v>
          </cell>
          <cell r="F601">
            <v>1</v>
          </cell>
          <cell r="G601">
            <v>240.82</v>
          </cell>
          <cell r="H601">
            <v>71.58</v>
          </cell>
          <cell r="I601">
            <v>391.06</v>
          </cell>
          <cell r="J601">
            <v>391.06</v>
          </cell>
        </row>
        <row r="602">
          <cell r="A602" t="str">
            <v>64.3</v>
          </cell>
          <cell r="B602">
            <v>8</v>
          </cell>
          <cell r="C602" t="str">
            <v>COMPOSIÇÃO 05</v>
          </cell>
          <cell r="D602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602" t="str">
            <v>UN</v>
          </cell>
          <cell r="F602">
            <v>13</v>
          </cell>
          <cell r="G602">
            <v>771.45</v>
          </cell>
          <cell r="H602">
            <v>39.57</v>
          </cell>
          <cell r="I602">
            <v>1015.23</v>
          </cell>
          <cell r="J602">
            <v>13197.99</v>
          </cell>
        </row>
        <row r="603">
          <cell r="A603" t="str">
            <v>64.4</v>
          </cell>
          <cell r="B603">
            <v>11</v>
          </cell>
          <cell r="C603" t="str">
            <v>91926</v>
          </cell>
          <cell r="D603" t="str">
            <v>CABO DE COBRE FLEXÍVEL ISOLADO, 2,5 MM², ANTI-CHAMA 450/750 V, PARA CIRCUITOS TERMINAIS - FORNECIMENTO E INSTALAÇÃO. AF_12/2015</v>
          </cell>
          <cell r="E603" t="str">
            <v>M</v>
          </cell>
          <cell r="F603">
            <v>26</v>
          </cell>
          <cell r="G603">
            <v>1.32</v>
          </cell>
          <cell r="H603">
            <v>0.99</v>
          </cell>
          <cell r="I603">
            <v>2.89</v>
          </cell>
          <cell r="J603">
            <v>75.14</v>
          </cell>
        </row>
        <row r="604">
          <cell r="A604" t="str">
            <v>64.5</v>
          </cell>
          <cell r="B604">
            <v>12</v>
          </cell>
          <cell r="C604">
            <v>83399</v>
          </cell>
          <cell r="D604" t="str">
            <v>RELE FOTOELETRICO P/ COMANDO DE ILUMINACAO EXTERNA 220V/1000W - FORNECIMENTO E INSTALACAO</v>
          </cell>
          <cell r="E604" t="str">
            <v>UN</v>
          </cell>
          <cell r="F604">
            <v>13</v>
          </cell>
          <cell r="G604">
            <v>16.260000000000002</v>
          </cell>
          <cell r="H604">
            <v>11.84</v>
          </cell>
          <cell r="I604">
            <v>35.17</v>
          </cell>
          <cell r="J604">
            <v>457.21000000000004</v>
          </cell>
        </row>
        <row r="605">
          <cell r="A605" t="str">
            <v>64.6</v>
          </cell>
          <cell r="B605">
            <v>13</v>
          </cell>
          <cell r="C605" t="str">
            <v xml:space="preserve">COMPOSIÇÃO 07 </v>
          </cell>
          <cell r="D605" t="str">
            <v>CONECTOR DE DERIVAÇÃO PERFURANTE - PRINCIPAL 10-95MM² - DERIVAÇÃO 1,5-10MM² - FORNECIMENTO E INSTALAÇÃO</v>
          </cell>
          <cell r="E605" t="str">
            <v>UN.</v>
          </cell>
          <cell r="F605">
            <v>2</v>
          </cell>
          <cell r="G605">
            <v>5.81</v>
          </cell>
          <cell r="H605">
            <v>4.99</v>
          </cell>
          <cell r="I605">
            <v>13.51</v>
          </cell>
          <cell r="J605">
            <v>27.02</v>
          </cell>
        </row>
        <row r="606">
          <cell r="A606" t="str">
            <v>64.7</v>
          </cell>
          <cell r="B606">
            <v>14</v>
          </cell>
          <cell r="C606" t="str">
            <v>COMPOSIÇÃO 08</v>
          </cell>
          <cell r="D606" t="str">
            <v>CINTA AÇO GALVANIZADO 210MM - FORNECIMENTO E INSTALAÇÃO</v>
          </cell>
          <cell r="E606" t="str">
            <v>UN</v>
          </cell>
          <cell r="F606">
            <v>1</v>
          </cell>
          <cell r="G606">
            <v>19.09</v>
          </cell>
          <cell r="H606">
            <v>9.41</v>
          </cell>
          <cell r="I606">
            <v>35.67</v>
          </cell>
          <cell r="J606">
            <v>35.67</v>
          </cell>
        </row>
        <row r="607">
          <cell r="A607" t="str">
            <v>64.8</v>
          </cell>
          <cell r="B607">
            <v>15</v>
          </cell>
          <cell r="C607" t="str">
            <v>COMPOSIÇÃO 09</v>
          </cell>
          <cell r="D607" t="str">
            <v>CINTA AÇO GALVANIZADO 230MM - FORNECIMENTO E INSTALAÇÃO</v>
          </cell>
          <cell r="E607" t="str">
            <v>UN</v>
          </cell>
          <cell r="F607">
            <v>1</v>
          </cell>
          <cell r="G607">
            <v>15.33</v>
          </cell>
          <cell r="H607">
            <v>9.41</v>
          </cell>
          <cell r="I607">
            <v>30.96</v>
          </cell>
          <cell r="J607">
            <v>30.96</v>
          </cell>
        </row>
        <row r="608">
          <cell r="A608" t="str">
            <v>64.9</v>
          </cell>
          <cell r="B608">
            <v>16</v>
          </cell>
          <cell r="C608" t="str">
            <v>COMPOSIÇÃO 10</v>
          </cell>
          <cell r="D608" t="str">
            <v>PARAFUSO FRANCES M16 EM ACO GALVANIZADO, COMPRIMENTO = 70 MM, DIAMETRO = 16MM, CABECA ABAULADA - FORNECIMENTO E INSTALAÇÃO</v>
          </cell>
          <cell r="E608" t="str">
            <v>UN</v>
          </cell>
          <cell r="F608">
            <v>2</v>
          </cell>
          <cell r="G608">
            <v>2.98</v>
          </cell>
          <cell r="H608">
            <v>2.82</v>
          </cell>
          <cell r="I608">
            <v>7.26</v>
          </cell>
          <cell r="J608">
            <v>14.52</v>
          </cell>
        </row>
        <row r="609">
          <cell r="A609" t="str">
            <v>64.10</v>
          </cell>
          <cell r="B609">
            <v>19</v>
          </cell>
          <cell r="C609" t="str">
            <v>COMPOSIÇÃO 14</v>
          </cell>
          <cell r="D609" t="str">
            <v>SUPORTE EXTENSOR PARA BRAÇO DE ILUMINAÇÃO PÚBLICA DE 33MM PARA 48MM - FORNECIMENTO E INSTALAÇÃO</v>
          </cell>
          <cell r="E609" t="str">
            <v>UN</v>
          </cell>
          <cell r="F609">
            <v>4</v>
          </cell>
          <cell r="G609">
            <v>28.75</v>
          </cell>
          <cell r="H609">
            <v>8.4499999999999993</v>
          </cell>
          <cell r="I609">
            <v>46.56</v>
          </cell>
          <cell r="J609">
            <v>186.24</v>
          </cell>
        </row>
        <row r="610">
          <cell r="A610">
            <v>0</v>
          </cell>
          <cell r="B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</row>
        <row r="611">
          <cell r="A611">
            <v>65</v>
          </cell>
          <cell r="B611">
            <v>0</v>
          </cell>
          <cell r="C611">
            <v>0</v>
          </cell>
          <cell r="D611" t="str">
            <v xml:space="preserve">AV. JÚLIO MAIA ( RODOVÍA BR262 ) 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311042.48</v>
          </cell>
        </row>
        <row r="612">
          <cell r="A612">
            <v>0</v>
          </cell>
          <cell r="B612">
            <v>0</v>
          </cell>
          <cell r="C612">
            <v>0</v>
          </cell>
          <cell r="D612" t="str">
            <v>SUBSTITUIÇÃO DAS LUMINÁRIAS DOS POSTES COM 01 BRAÇO TIPO "ASA DE BORBOLETA" (ENTRADA DA CIDADE)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94032.429999999978</v>
          </cell>
        </row>
        <row r="613">
          <cell r="A613" t="str">
            <v>65.1</v>
          </cell>
          <cell r="B613">
            <v>6</v>
          </cell>
          <cell r="C613" t="str">
            <v>COMPOSIÇÃO 13</v>
          </cell>
          <cell r="D613" t="str">
            <v>RETIRADA DE EQUIPAMENTOS DE ILUMINAÇÃO PÚBLICA (LUMINÁRIA, REATOR, LÂMPADA E FIAÇÃO) EM POSTES METÁLICOS ATÉ 12M DA REDE DE ILUMINAÇÃO PÚBLICA ORNAMENTAL.</v>
          </cell>
          <cell r="E613" t="str">
            <v>UN</v>
          </cell>
          <cell r="F613">
            <v>42</v>
          </cell>
          <cell r="G613">
            <v>0</v>
          </cell>
          <cell r="H613">
            <v>39.970000000000006</v>
          </cell>
          <cell r="I613">
            <v>50.03</v>
          </cell>
          <cell r="J613">
            <v>2101.2600000000002</v>
          </cell>
        </row>
        <row r="614">
          <cell r="A614" t="str">
            <v>65.2</v>
          </cell>
          <cell r="B614">
            <v>10</v>
          </cell>
          <cell r="C614" t="str">
            <v>COMPOSIÇÃO  28</v>
          </cell>
          <cell r="D614" t="str">
            <v>LUMINARIA DE LED PARA ILUMINAÇÃO PÚBLICA, COM POTÊNCIA DE CONSUMO DE 150W E EFICIENCIA 110LM/W, FLUXO TOTAL MÍNIMO 16.500LM,  TEMPERATURA DE COR= 5000K +/- 400K, IRC&gt;70, TENSÃO DE ALIMENTAÇÃO ~90 A 277V, COMPOSTA DE BASE PARA INSTALAÇÃO DE RELÉ FOTOELÉTRICO E DISPOSITIVO DE PROTEÇÃO CONTRA DESCARGAS ATMOSFÉRICA-DPS, IP-66,   OU EQUIVALENTE - FORNECIMENTO E INSTALAÇÃO</v>
          </cell>
          <cell r="E614" t="str">
            <v>UN</v>
          </cell>
          <cell r="F614">
            <v>42</v>
          </cell>
          <cell r="G614">
            <v>1691.08</v>
          </cell>
          <cell r="H614">
            <v>52.190000000000005</v>
          </cell>
          <cell r="I614">
            <v>2182.2199999999998</v>
          </cell>
          <cell r="J614">
            <v>91653.239999999991</v>
          </cell>
        </row>
        <row r="615">
          <cell r="A615" t="str">
            <v>65.3</v>
          </cell>
          <cell r="B615">
            <v>11</v>
          </cell>
          <cell r="C615" t="str">
            <v>91926</v>
          </cell>
          <cell r="D615" t="str">
            <v>CABO DE COBRE FLEXÍVEL ISOLADO, 2,5 MM², ANTI-CHAMA 450/750 V, PARA CIRCUITOS TERMINAIS - FORNECIMENTO E INSTALAÇÃO. AF_12/2015</v>
          </cell>
          <cell r="E615" t="str">
            <v>M</v>
          </cell>
          <cell r="F615">
            <v>84</v>
          </cell>
          <cell r="G615">
            <v>1.32</v>
          </cell>
          <cell r="H615">
            <v>0.99</v>
          </cell>
          <cell r="I615">
            <v>2.89</v>
          </cell>
          <cell r="J615">
            <v>242.76000000000002</v>
          </cell>
        </row>
        <row r="616">
          <cell r="A616" t="str">
            <v>65.4</v>
          </cell>
          <cell r="B616">
            <v>12</v>
          </cell>
          <cell r="C616">
            <v>83399</v>
          </cell>
          <cell r="D616" t="str">
            <v>RELE FOTOELETRICO P/ COMANDO DE ILUMINACAO EXTERNA 220V/1000W - FORNECIMENTO E INSTALACAO</v>
          </cell>
          <cell r="E616" t="str">
            <v>UN</v>
          </cell>
          <cell r="F616">
            <v>1</v>
          </cell>
          <cell r="G616">
            <v>16.260000000000002</v>
          </cell>
          <cell r="H616">
            <v>11.84</v>
          </cell>
          <cell r="I616">
            <v>35.17</v>
          </cell>
          <cell r="J616">
            <v>35.17</v>
          </cell>
        </row>
        <row r="617">
          <cell r="A617">
            <v>0</v>
          </cell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</row>
        <row r="618">
          <cell r="A618">
            <v>0</v>
          </cell>
          <cell r="B618">
            <v>0</v>
          </cell>
          <cell r="C618">
            <v>0</v>
          </cell>
          <cell r="D618" t="str">
            <v xml:space="preserve">SUBSTITUIÇÃO DAS LUMINÁRIAS DOS POSTES SIMPLES  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76299.840000000011</v>
          </cell>
        </row>
        <row r="619">
          <cell r="A619" t="str">
            <v>65.5</v>
          </cell>
          <cell r="B619">
            <v>5</v>
          </cell>
          <cell r="C619" t="str">
            <v>COMPOSIÇÃO 03</v>
          </cell>
          <cell r="D619" t="str">
            <v>RETIRADA DE EQUIPAMENTOS DE ILUMINAÇÃO PÚBLICA (LUMINÁRIA, REATOR, LÂMPADA E FIAÇÃO) EM BRAÇOS DA REDE DE ILUMINAÇÃO PÚBLICA.</v>
          </cell>
          <cell r="E619" t="str">
            <v>UN</v>
          </cell>
          <cell r="F619">
            <v>71</v>
          </cell>
          <cell r="G619">
            <v>0</v>
          </cell>
          <cell r="H619">
            <v>9.41</v>
          </cell>
          <cell r="I619">
            <v>11.77</v>
          </cell>
          <cell r="J619">
            <v>835.67</v>
          </cell>
        </row>
        <row r="620">
          <cell r="A620" t="str">
            <v>65.6</v>
          </cell>
          <cell r="B620">
            <v>8</v>
          </cell>
          <cell r="C620" t="str">
            <v>COMPOSIÇÃO 05</v>
          </cell>
          <cell r="D62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620" t="str">
            <v>UN</v>
          </cell>
          <cell r="F620">
            <v>71</v>
          </cell>
          <cell r="G620">
            <v>771.45</v>
          </cell>
          <cell r="H620">
            <v>39.57</v>
          </cell>
          <cell r="I620">
            <v>1015.23</v>
          </cell>
          <cell r="J620">
            <v>72081.33</v>
          </cell>
        </row>
        <row r="621">
          <cell r="A621" t="str">
            <v>65.7</v>
          </cell>
          <cell r="B621">
            <v>11</v>
          </cell>
          <cell r="C621" t="str">
            <v>91926</v>
          </cell>
          <cell r="D621" t="str">
            <v>CABO DE COBRE FLEXÍVEL ISOLADO, 2,5 MM², ANTI-CHAMA 450/750 V, PARA CIRCUITOS TERMINAIS - FORNECIMENTO E INSTALAÇÃO. AF_12/2015</v>
          </cell>
          <cell r="E621" t="str">
            <v>M</v>
          </cell>
          <cell r="F621">
            <v>213</v>
          </cell>
          <cell r="G621">
            <v>1.32</v>
          </cell>
          <cell r="H621">
            <v>0.99</v>
          </cell>
          <cell r="I621">
            <v>2.89</v>
          </cell>
          <cell r="J621">
            <v>615.57000000000005</v>
          </cell>
        </row>
        <row r="622">
          <cell r="A622" t="str">
            <v>65.8</v>
          </cell>
          <cell r="B622">
            <v>12</v>
          </cell>
          <cell r="C622">
            <v>83399</v>
          </cell>
          <cell r="D622" t="str">
            <v>RELE FOTOELETRICO P/ COMANDO DE ILUMINACAO EXTERNA 220V/1000W - FORNECIMENTO E INSTALACAO</v>
          </cell>
          <cell r="E622" t="str">
            <v>UN</v>
          </cell>
          <cell r="F622">
            <v>71</v>
          </cell>
          <cell r="G622">
            <v>16.260000000000002</v>
          </cell>
          <cell r="H622">
            <v>11.84</v>
          </cell>
          <cell r="I622">
            <v>35.17</v>
          </cell>
          <cell r="J622">
            <v>2497.0700000000002</v>
          </cell>
        </row>
        <row r="623">
          <cell r="A623" t="str">
            <v>65.9</v>
          </cell>
          <cell r="B623">
            <v>13</v>
          </cell>
          <cell r="C623" t="str">
            <v xml:space="preserve">COMPOSIÇÃO 07 </v>
          </cell>
          <cell r="D623" t="str">
            <v>CONECTOR DE DERIVAÇÃO PERFURANTE - PRINCIPAL 10-95MM² - DERIVAÇÃO 1,5-10MM² - FORNECIMENTO E INSTALAÇÃO</v>
          </cell>
          <cell r="E623" t="str">
            <v>UN.</v>
          </cell>
          <cell r="F623">
            <v>20</v>
          </cell>
          <cell r="G623">
            <v>5.81</v>
          </cell>
          <cell r="H623">
            <v>4.99</v>
          </cell>
          <cell r="I623">
            <v>13.51</v>
          </cell>
          <cell r="J623">
            <v>270.2</v>
          </cell>
        </row>
        <row r="624">
          <cell r="A624">
            <v>0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</row>
        <row r="625">
          <cell r="A625">
            <v>0</v>
          </cell>
          <cell r="B625">
            <v>0</v>
          </cell>
          <cell r="C625">
            <v>0</v>
          </cell>
          <cell r="D625" t="str">
            <v>SUBSTITUIÇÃO DAS LUMINÁRIAS DOS POSTES TELECÔNICOS CURVOS SIMPLES (SAÍDA PARA TRÊS LAGOAS)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30024.29</v>
          </cell>
        </row>
        <row r="626">
          <cell r="A626" t="str">
            <v>65.10</v>
          </cell>
          <cell r="B626">
            <v>6</v>
          </cell>
          <cell r="C626" t="str">
            <v>COMPOSIÇÃO 13</v>
          </cell>
          <cell r="D626" t="str">
            <v>RETIRADA DE EQUIPAMENTOS DE ILUMINAÇÃO PÚBLICA (LUMINÁRIA, REATOR, LÂMPADA E FIAÇÃO) EM POSTES METÁLICOS ATÉ 12M DA REDE DE ILUMINAÇÃO PÚBLICA ORNAMENTAL.</v>
          </cell>
          <cell r="E626" t="str">
            <v>UN</v>
          </cell>
          <cell r="F626">
            <v>28</v>
          </cell>
          <cell r="G626">
            <v>0</v>
          </cell>
          <cell r="H626">
            <v>39.970000000000006</v>
          </cell>
          <cell r="I626">
            <v>50.03</v>
          </cell>
          <cell r="J626">
            <v>1400.8400000000001</v>
          </cell>
        </row>
        <row r="627">
          <cell r="A627" t="str">
            <v>65.11</v>
          </cell>
          <cell r="B627">
            <v>8</v>
          </cell>
          <cell r="C627" t="str">
            <v>COMPOSIÇÃO 05</v>
          </cell>
          <cell r="D627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627" t="str">
            <v>UN</v>
          </cell>
          <cell r="F627">
            <v>28</v>
          </cell>
          <cell r="G627">
            <v>771.45</v>
          </cell>
          <cell r="H627">
            <v>39.57</v>
          </cell>
          <cell r="I627">
            <v>1015.23</v>
          </cell>
          <cell r="J627">
            <v>28426.440000000002</v>
          </cell>
        </row>
        <row r="628">
          <cell r="A628" t="str">
            <v>65.12</v>
          </cell>
          <cell r="B628">
            <v>11</v>
          </cell>
          <cell r="C628" t="str">
            <v>91926</v>
          </cell>
          <cell r="D628" t="str">
            <v>CABO DE COBRE FLEXÍVEL ISOLADO, 2,5 MM², ANTI-CHAMA 450/750 V, PARA CIRCUITOS TERMINAIS - FORNECIMENTO E INSTALAÇÃO. AF_12/2015</v>
          </cell>
          <cell r="E628" t="str">
            <v>M</v>
          </cell>
          <cell r="F628">
            <v>56</v>
          </cell>
          <cell r="G628">
            <v>1.32</v>
          </cell>
          <cell r="H628">
            <v>0.99</v>
          </cell>
          <cell r="I628">
            <v>2.89</v>
          </cell>
          <cell r="J628">
            <v>161.84</v>
          </cell>
        </row>
        <row r="629">
          <cell r="A629" t="str">
            <v>65.13</v>
          </cell>
          <cell r="B629">
            <v>12</v>
          </cell>
          <cell r="C629">
            <v>83399</v>
          </cell>
          <cell r="D629" t="str">
            <v>RELE FOTOELETRICO P/ COMANDO DE ILUMINACAO EXTERNA 220V/1000W - FORNECIMENTO E INSTALACAO</v>
          </cell>
          <cell r="E629" t="str">
            <v>UN</v>
          </cell>
          <cell r="F629">
            <v>1</v>
          </cell>
          <cell r="G629">
            <v>16.260000000000002</v>
          </cell>
          <cell r="H629">
            <v>11.84</v>
          </cell>
          <cell r="I629">
            <v>35.17</v>
          </cell>
          <cell r="J629">
            <v>35.17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  <cell r="D631" t="str">
            <v xml:space="preserve">SUBSTITUIÇÃO DAS LUMINÁRIAS DOS POSTES COM SEXTANTE DOS CANTEIROS CENTRAIS 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110685.91999999998</v>
          </cell>
        </row>
        <row r="632">
          <cell r="A632" t="str">
            <v>65.14</v>
          </cell>
          <cell r="B632">
            <v>6</v>
          </cell>
          <cell r="C632" t="str">
            <v>COMPOSIÇÃO 13</v>
          </cell>
          <cell r="D632" t="str">
            <v>RETIRADA DE EQUIPAMENTOS DE ILUMINAÇÃO PÚBLICA (LUMINÁRIA, REATOR, LÂMPADA E FIAÇÃO) EM POSTES METÁLICOS ATÉ 12M DA REDE DE ILUMINAÇÃO PÚBLICA ORNAMENTAL.</v>
          </cell>
          <cell r="E632" t="str">
            <v>UN</v>
          </cell>
          <cell r="F632">
            <v>25</v>
          </cell>
          <cell r="G632">
            <v>0</v>
          </cell>
          <cell r="H632">
            <v>39.970000000000006</v>
          </cell>
          <cell r="I632">
            <v>50.03</v>
          </cell>
          <cell r="J632">
            <v>1250.75</v>
          </cell>
        </row>
        <row r="633">
          <cell r="A633" t="str">
            <v>65.15</v>
          </cell>
          <cell r="B633">
            <v>10</v>
          </cell>
          <cell r="C633" t="str">
            <v>COMPOSIÇÃO  28</v>
          </cell>
          <cell r="D633" t="str">
            <v>LUMINARIA DE LED PARA ILUMINAÇÃO PÚBLICA, COM POTÊNCIA DE CONSUMO DE 150W E EFICIENCIA 110LM/W, FLUXO TOTAL MÍNIMO 16.500LM,  TEMPERATURA DE COR= 5000K +/- 400K, IRC&gt;70, TENSÃO DE ALIMENTAÇÃO ~90 A 277V, COMPOSTA DE BASE PARA INSTALAÇÃO DE RELÉ FOTOELÉTRICO E DISPOSITIVO DE PROTEÇÃO CONTRA DESCARGAS ATMOSFÉRICA-DPS, IP-66,   OU EQUIVALENTE - FORNECIMENTO E INSTALAÇÃO</v>
          </cell>
          <cell r="E633" t="str">
            <v>UN</v>
          </cell>
          <cell r="F633">
            <v>50</v>
          </cell>
          <cell r="G633">
            <v>1691.08</v>
          </cell>
          <cell r="H633">
            <v>52.190000000000005</v>
          </cell>
          <cell r="I633">
            <v>2182.2199999999998</v>
          </cell>
          <cell r="J633">
            <v>109110.99999999999</v>
          </cell>
        </row>
        <row r="634">
          <cell r="A634" t="str">
            <v>65.16</v>
          </cell>
          <cell r="B634">
            <v>11</v>
          </cell>
          <cell r="C634" t="str">
            <v>91926</v>
          </cell>
          <cell r="D634" t="str">
            <v>CABO DE COBRE FLEXÍVEL ISOLADO, 2,5 MM², ANTI-CHAMA 450/750 V, PARA CIRCUITOS TERMINAIS - FORNECIMENTO E INSTALAÇÃO. AF_12/2015</v>
          </cell>
          <cell r="E634" t="str">
            <v>M</v>
          </cell>
          <cell r="F634">
            <v>100</v>
          </cell>
          <cell r="G634">
            <v>1.32</v>
          </cell>
          <cell r="H634">
            <v>0.99</v>
          </cell>
          <cell r="I634">
            <v>2.89</v>
          </cell>
          <cell r="J634">
            <v>289</v>
          </cell>
        </row>
        <row r="635">
          <cell r="A635" t="str">
            <v>65.17</v>
          </cell>
          <cell r="B635">
            <v>12</v>
          </cell>
          <cell r="C635">
            <v>83399</v>
          </cell>
          <cell r="D635" t="str">
            <v>RELE FOTOELETRICO P/ COMANDO DE ILUMINACAO EXTERNA 220V/1000W - FORNECIMENTO E INSTALACAO</v>
          </cell>
          <cell r="E635" t="str">
            <v>UN</v>
          </cell>
          <cell r="F635">
            <v>1</v>
          </cell>
          <cell r="G635">
            <v>16.260000000000002</v>
          </cell>
          <cell r="H635">
            <v>11.84</v>
          </cell>
          <cell r="I635">
            <v>35.17</v>
          </cell>
          <cell r="J635">
            <v>35.17</v>
          </cell>
        </row>
        <row r="636">
          <cell r="A636">
            <v>0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</row>
        <row r="637">
          <cell r="A637">
            <v>66</v>
          </cell>
          <cell r="B637">
            <v>0</v>
          </cell>
          <cell r="C637">
            <v>0</v>
          </cell>
          <cell r="D637" t="str">
            <v xml:space="preserve">RUA MACHADO DE ASSIS 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8693.89</v>
          </cell>
        </row>
        <row r="638">
          <cell r="A638" t="str">
            <v>66.1</v>
          </cell>
          <cell r="B638">
            <v>5</v>
          </cell>
          <cell r="C638" t="str">
            <v>COMPOSIÇÃO 03</v>
          </cell>
          <cell r="D638" t="str">
            <v>RETIRADA DE EQUIPAMENTOS DE ILUMINAÇÃO PÚBLICA (LUMINÁRIA, REATOR, LÂMPADA E FIAÇÃO) EM BRAÇOS DA REDE DE ILUMINAÇÃO PÚBLICA.</v>
          </cell>
          <cell r="E638" t="str">
            <v>UN</v>
          </cell>
          <cell r="F638">
            <v>1</v>
          </cell>
          <cell r="G638">
            <v>0</v>
          </cell>
          <cell r="H638">
            <v>9.41</v>
          </cell>
          <cell r="I638">
            <v>11.77</v>
          </cell>
          <cell r="J638">
            <v>11.77</v>
          </cell>
        </row>
        <row r="639">
          <cell r="A639" t="str">
            <v>66.2</v>
          </cell>
          <cell r="B639">
            <v>7</v>
          </cell>
          <cell r="C639" t="str">
            <v>COMPOSIÇÃO 04</v>
          </cell>
          <cell r="D639" t="str">
            <v>BRAÇO EM TUBO DE AÇO GALV. A QUENTE  D=48,00mm PROJ HOR=2,920mm E PROJ VERT=2,200mm, EM CHAPA 3,00mm CONFORME PROJETO NAS DIMENSÕES - (METALSINTER, CONIPOST, ARTIP OU SIMILAR) - FORNECIMENTO E INSTALAÇÃO.</v>
          </cell>
          <cell r="E639" t="str">
            <v>UN</v>
          </cell>
          <cell r="F639">
            <v>5</v>
          </cell>
          <cell r="G639">
            <v>240.82</v>
          </cell>
          <cell r="H639">
            <v>71.58</v>
          </cell>
          <cell r="I639">
            <v>391.06</v>
          </cell>
          <cell r="J639">
            <v>1955.3</v>
          </cell>
        </row>
        <row r="640">
          <cell r="A640" t="str">
            <v>66.3</v>
          </cell>
          <cell r="B640">
            <v>8</v>
          </cell>
          <cell r="C640" t="str">
            <v>COMPOSIÇÃO 05</v>
          </cell>
          <cell r="D64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640" t="str">
            <v>UN</v>
          </cell>
          <cell r="F640">
            <v>6</v>
          </cell>
          <cell r="G640">
            <v>771.45</v>
          </cell>
          <cell r="H640">
            <v>39.57</v>
          </cell>
          <cell r="I640">
            <v>1015.23</v>
          </cell>
          <cell r="J640">
            <v>6091.38</v>
          </cell>
        </row>
        <row r="641">
          <cell r="A641" t="str">
            <v>66.4</v>
          </cell>
          <cell r="B641">
            <v>11</v>
          </cell>
          <cell r="C641" t="str">
            <v>91926</v>
          </cell>
          <cell r="D641" t="str">
            <v>CABO DE COBRE FLEXÍVEL ISOLADO, 2,5 MM², ANTI-CHAMA 450/750 V, PARA CIRCUITOS TERMINAIS - FORNECIMENTO E INSTALAÇÃO. AF_12/2015</v>
          </cell>
          <cell r="E641" t="str">
            <v>M</v>
          </cell>
          <cell r="F641">
            <v>53</v>
          </cell>
          <cell r="G641">
            <v>1.32</v>
          </cell>
          <cell r="H641">
            <v>0.99</v>
          </cell>
          <cell r="I641">
            <v>2.89</v>
          </cell>
          <cell r="J641">
            <v>153.17000000000002</v>
          </cell>
        </row>
        <row r="642">
          <cell r="A642" t="str">
            <v>66.5</v>
          </cell>
          <cell r="B642">
            <v>12</v>
          </cell>
          <cell r="C642">
            <v>83399</v>
          </cell>
          <cell r="D642" t="str">
            <v>RELE FOTOELETRICO P/ COMANDO DE ILUMINACAO EXTERNA 220V/1000W - FORNECIMENTO E INSTALACAO</v>
          </cell>
          <cell r="E642" t="str">
            <v>UN</v>
          </cell>
          <cell r="F642">
            <v>6</v>
          </cell>
          <cell r="G642">
            <v>16.260000000000002</v>
          </cell>
          <cell r="H642">
            <v>11.84</v>
          </cell>
          <cell r="I642">
            <v>35.17</v>
          </cell>
          <cell r="J642">
            <v>211.02</v>
          </cell>
        </row>
        <row r="643">
          <cell r="A643" t="str">
            <v>66.6</v>
          </cell>
          <cell r="B643">
            <v>13</v>
          </cell>
          <cell r="C643" t="str">
            <v xml:space="preserve">COMPOSIÇÃO 07 </v>
          </cell>
          <cell r="D643" t="str">
            <v>CONECTOR DE DERIVAÇÃO PERFURANTE - PRINCIPAL 10-95MM² - DERIVAÇÃO 1,5-10MM² - FORNECIMENTO E INSTALAÇÃO</v>
          </cell>
          <cell r="E643" t="str">
            <v>UN.</v>
          </cell>
          <cell r="F643">
            <v>10</v>
          </cell>
          <cell r="G643">
            <v>5.81</v>
          </cell>
          <cell r="H643">
            <v>4.99</v>
          </cell>
          <cell r="I643">
            <v>13.51</v>
          </cell>
          <cell r="J643">
            <v>135.1</v>
          </cell>
        </row>
        <row r="644">
          <cell r="A644" t="str">
            <v>66.7</v>
          </cell>
          <cell r="B644">
            <v>17</v>
          </cell>
          <cell r="C644" t="str">
            <v>COMPOSIÇÃO 11</v>
          </cell>
          <cell r="D644" t="str">
            <v>PARAFUSO M16 EM ACO GALVANIZADO, COMPRIMENTO = 250 MM, DIAMETRO = 16 MM, ROSCA MAQUINA, CABECA QUADRADA - FORNECIMENTO E INSTALAÇÃO</v>
          </cell>
          <cell r="E644" t="str">
            <v>UN</v>
          </cell>
          <cell r="F644">
            <v>5</v>
          </cell>
          <cell r="G644">
            <v>6.63</v>
          </cell>
          <cell r="H644">
            <v>3.76</v>
          </cell>
          <cell r="I644">
            <v>13</v>
          </cell>
          <cell r="J644">
            <v>65</v>
          </cell>
        </row>
        <row r="645">
          <cell r="A645" t="str">
            <v>66.8</v>
          </cell>
          <cell r="B645">
            <v>18</v>
          </cell>
          <cell r="C645" t="str">
            <v>COMPOSIÇÃO 12</v>
          </cell>
          <cell r="D645" t="str">
            <v>PARAFUSO M16 EM ACO GALVANIZADO, COMPRIMENTO =300 MM, DIAMETRO = 16 MM, ROSCA MAQUINA, CABECA QUADRADA - FORNECIMENTO E INSTALAÇÃO</v>
          </cell>
          <cell r="E645" t="str">
            <v>UN</v>
          </cell>
          <cell r="F645">
            <v>5</v>
          </cell>
          <cell r="G645">
            <v>7.61</v>
          </cell>
          <cell r="H645">
            <v>3.76</v>
          </cell>
          <cell r="I645">
            <v>14.23</v>
          </cell>
          <cell r="J645">
            <v>71.150000000000006</v>
          </cell>
        </row>
        <row r="646">
          <cell r="A646">
            <v>0</v>
          </cell>
          <cell r="B646">
            <v>0</v>
          </cell>
          <cell r="D646">
            <v>0</v>
          </cell>
          <cell r="E646">
            <v>0</v>
          </cell>
          <cell r="F646" t="str">
            <v xml:space="preserve"> 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67</v>
          </cell>
          <cell r="B647">
            <v>0</v>
          </cell>
          <cell r="C647">
            <v>0</v>
          </cell>
          <cell r="D647" t="str">
            <v>RUA RACHEL DE  QUEIROZ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18004.849999999999</v>
          </cell>
        </row>
        <row r="648">
          <cell r="A648" t="str">
            <v>67.1</v>
          </cell>
          <cell r="B648">
            <v>5</v>
          </cell>
          <cell r="C648" t="str">
            <v>COMPOSIÇÃO 03</v>
          </cell>
          <cell r="D648" t="str">
            <v>RETIRADA DE EQUIPAMENTOS DE ILUMINAÇÃO PÚBLICA (LUMINÁRIA, REATOR, LÂMPADA E FIAÇÃO) EM BRAÇOS DA REDE DE ILUMINAÇÃO PÚBLICA.</v>
          </cell>
          <cell r="E648" t="str">
            <v>UN</v>
          </cell>
          <cell r="F648">
            <v>4</v>
          </cell>
          <cell r="G648">
            <v>0</v>
          </cell>
          <cell r="H648">
            <v>9.41</v>
          </cell>
          <cell r="I648">
            <v>11.77</v>
          </cell>
          <cell r="J648">
            <v>47.08</v>
          </cell>
        </row>
        <row r="649">
          <cell r="A649" t="str">
            <v>67.2</v>
          </cell>
          <cell r="B649">
            <v>7</v>
          </cell>
          <cell r="C649" t="str">
            <v>COMPOSIÇÃO 04</v>
          </cell>
          <cell r="D649" t="str">
            <v>BRAÇO EM TUBO DE AÇO GALV. A QUENTE  D=48,00mm PROJ HOR=2,920mm E PROJ VERT=2,200mm, EM CHAPA 3,00mm CONFORME PROJETO NAS DIMENSÕES - (METALSINTER, CONIPOST, ARTIP OU SIMILAR) - FORNECIMENTO E INSTALAÇÃO.</v>
          </cell>
          <cell r="E649" t="str">
            <v>UN</v>
          </cell>
          <cell r="F649">
            <v>9</v>
          </cell>
          <cell r="G649">
            <v>240.82</v>
          </cell>
          <cell r="H649">
            <v>71.58</v>
          </cell>
          <cell r="I649">
            <v>391.06</v>
          </cell>
          <cell r="J649">
            <v>3519.54</v>
          </cell>
        </row>
        <row r="650">
          <cell r="A650" t="str">
            <v>67.3</v>
          </cell>
          <cell r="B650">
            <v>8</v>
          </cell>
          <cell r="C650" t="str">
            <v>COMPOSIÇÃO 05</v>
          </cell>
          <cell r="D65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650" t="str">
            <v>UN</v>
          </cell>
          <cell r="F650">
            <v>13</v>
          </cell>
          <cell r="G650">
            <v>771.45</v>
          </cell>
          <cell r="H650">
            <v>39.57</v>
          </cell>
          <cell r="I650">
            <v>1015.23</v>
          </cell>
          <cell r="J650">
            <v>13197.99</v>
          </cell>
        </row>
        <row r="651">
          <cell r="A651" t="str">
            <v>67.4</v>
          </cell>
          <cell r="B651">
            <v>11</v>
          </cell>
          <cell r="C651" t="str">
            <v>91926</v>
          </cell>
          <cell r="D651" t="str">
            <v>CABO DE COBRE FLEXÍVEL ISOLADO, 2,5 MM², ANTI-CHAMA 450/750 V, PARA CIRCUITOS TERMINAIS - FORNECIMENTO E INSTALAÇÃO. AF_12/2015</v>
          </cell>
          <cell r="E651" t="str">
            <v>M</v>
          </cell>
          <cell r="F651">
            <v>102</v>
          </cell>
          <cell r="G651">
            <v>1.32</v>
          </cell>
          <cell r="H651">
            <v>0.99</v>
          </cell>
          <cell r="I651">
            <v>2.89</v>
          </cell>
          <cell r="J651">
            <v>294.78000000000003</v>
          </cell>
        </row>
        <row r="652">
          <cell r="A652" t="str">
            <v>67.5</v>
          </cell>
          <cell r="B652">
            <v>12</v>
          </cell>
          <cell r="C652">
            <v>83399</v>
          </cell>
          <cell r="D652" t="str">
            <v>RELE FOTOELETRICO P/ COMANDO DE ILUMINACAO EXTERNA 220V/1000W - FORNECIMENTO E INSTALACAO</v>
          </cell>
          <cell r="E652" t="str">
            <v>UN</v>
          </cell>
          <cell r="F652">
            <v>13</v>
          </cell>
          <cell r="G652">
            <v>16.260000000000002</v>
          </cell>
          <cell r="H652">
            <v>11.84</v>
          </cell>
          <cell r="I652">
            <v>35.17</v>
          </cell>
          <cell r="J652">
            <v>457.21000000000004</v>
          </cell>
        </row>
        <row r="653">
          <cell r="A653" t="str">
            <v>67.6</v>
          </cell>
          <cell r="B653">
            <v>13</v>
          </cell>
          <cell r="C653" t="str">
            <v xml:space="preserve">COMPOSIÇÃO 07 </v>
          </cell>
          <cell r="D653" t="str">
            <v>CONECTOR DE DERIVAÇÃO PERFURANTE - PRINCIPAL 10-95MM² - DERIVAÇÃO 1,5-10MM² - FORNECIMENTO E INSTALAÇÃO</v>
          </cell>
          <cell r="E653" t="str">
            <v>UN.</v>
          </cell>
          <cell r="F653">
            <v>18</v>
          </cell>
          <cell r="G653">
            <v>5.81</v>
          </cell>
          <cell r="H653">
            <v>4.99</v>
          </cell>
          <cell r="I653">
            <v>13.51</v>
          </cell>
          <cell r="J653">
            <v>243.18</v>
          </cell>
        </row>
        <row r="654">
          <cell r="A654" t="str">
            <v>67.7</v>
          </cell>
          <cell r="B654">
            <v>17</v>
          </cell>
          <cell r="C654" t="str">
            <v>COMPOSIÇÃO 11</v>
          </cell>
          <cell r="D654" t="str">
            <v>PARAFUSO M16 EM ACO GALVANIZADO, COMPRIMENTO = 250 MM, DIAMETRO = 16 MM, ROSCA MAQUINA, CABECA QUADRADA - FORNECIMENTO E INSTALAÇÃO</v>
          </cell>
          <cell r="E654" t="str">
            <v>UN</v>
          </cell>
          <cell r="F654">
            <v>9</v>
          </cell>
          <cell r="G654">
            <v>6.63</v>
          </cell>
          <cell r="H654">
            <v>3.76</v>
          </cell>
          <cell r="I654">
            <v>13</v>
          </cell>
          <cell r="J654">
            <v>117</v>
          </cell>
        </row>
        <row r="655">
          <cell r="A655" t="str">
            <v>67.8</v>
          </cell>
          <cell r="B655">
            <v>18</v>
          </cell>
          <cell r="C655" t="str">
            <v>COMPOSIÇÃO 12</v>
          </cell>
          <cell r="D655" t="str">
            <v>PARAFUSO M16 EM ACO GALVANIZADO, COMPRIMENTO =300 MM, DIAMETRO = 16 MM, ROSCA MAQUINA, CABECA QUADRADA - FORNECIMENTO E INSTALAÇÃO</v>
          </cell>
          <cell r="E655" t="str">
            <v>UN</v>
          </cell>
          <cell r="F655">
            <v>9</v>
          </cell>
          <cell r="G655">
            <v>7.61</v>
          </cell>
          <cell r="H655">
            <v>3.76</v>
          </cell>
          <cell r="I655">
            <v>14.23</v>
          </cell>
          <cell r="J655">
            <v>128.07</v>
          </cell>
        </row>
        <row r="656">
          <cell r="A656">
            <v>0</v>
          </cell>
          <cell r="B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</row>
        <row r="657">
          <cell r="A657">
            <v>68</v>
          </cell>
          <cell r="B657">
            <v>0</v>
          </cell>
          <cell r="C657">
            <v>0</v>
          </cell>
          <cell r="D657" t="str">
            <v xml:space="preserve">RUA SEBASTIÃO FENELON COSTA 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5807.97</v>
          </cell>
        </row>
        <row r="658">
          <cell r="A658" t="str">
            <v>68.1</v>
          </cell>
          <cell r="B658">
            <v>5</v>
          </cell>
          <cell r="C658" t="str">
            <v>COMPOSIÇÃO 03</v>
          </cell>
          <cell r="D658" t="str">
            <v>RETIRADA DE EQUIPAMENTOS DE ILUMINAÇÃO PÚBLICA (LUMINÁRIA, REATOR, LÂMPADA E FIAÇÃO) EM BRAÇOS DA REDE DE ILUMINAÇÃO PÚBLICA.</v>
          </cell>
          <cell r="E658" t="str">
            <v>UN</v>
          </cell>
          <cell r="F658">
            <v>4</v>
          </cell>
          <cell r="G658">
            <v>0</v>
          </cell>
          <cell r="H658">
            <v>9.41</v>
          </cell>
          <cell r="I658">
            <v>11.77</v>
          </cell>
          <cell r="J658">
            <v>47.08</v>
          </cell>
        </row>
        <row r="659">
          <cell r="A659" t="str">
            <v>68.2</v>
          </cell>
          <cell r="B659">
            <v>7</v>
          </cell>
          <cell r="C659" t="str">
            <v>COMPOSIÇÃO 04</v>
          </cell>
          <cell r="D659" t="str">
            <v>BRAÇO EM TUBO DE AÇO GALV. A QUENTE  D=48,00mm PROJ HOR=2,920mm E PROJ VERT=2,200mm, EM CHAPA 3,00mm CONFORME PROJETO NAS DIMENSÕES - (METALSINTER, CONIPOST, ARTIP OU SIMILAR) - FORNECIMENTO E INSTALAÇÃO.</v>
          </cell>
          <cell r="E659" t="str">
            <v>UN</v>
          </cell>
          <cell r="F659">
            <v>1</v>
          </cell>
          <cell r="G659">
            <v>240.82</v>
          </cell>
          <cell r="H659">
            <v>71.58</v>
          </cell>
          <cell r="I659">
            <v>391.06</v>
          </cell>
          <cell r="J659">
            <v>391.06</v>
          </cell>
        </row>
        <row r="660">
          <cell r="A660" t="str">
            <v>68.3</v>
          </cell>
          <cell r="B660">
            <v>8</v>
          </cell>
          <cell r="C660" t="str">
            <v>COMPOSIÇÃO 05</v>
          </cell>
          <cell r="D66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660" t="str">
            <v>UN</v>
          </cell>
          <cell r="F660">
            <v>5</v>
          </cell>
          <cell r="G660">
            <v>771.45</v>
          </cell>
          <cell r="H660">
            <v>39.57</v>
          </cell>
          <cell r="I660">
            <v>1015.23</v>
          </cell>
          <cell r="J660">
            <v>5076.1499999999996</v>
          </cell>
        </row>
        <row r="661">
          <cell r="A661" t="str">
            <v>68.4</v>
          </cell>
          <cell r="B661">
            <v>11</v>
          </cell>
          <cell r="C661" t="str">
            <v>91926</v>
          </cell>
          <cell r="D661" t="str">
            <v>CABO DE COBRE FLEXÍVEL ISOLADO, 2,5 MM², ANTI-CHAMA 450/750 V, PARA CIRCUITOS TERMINAIS - FORNECIMENTO E INSTALAÇÃO. AF_12/2015</v>
          </cell>
          <cell r="E661" t="str">
            <v>M</v>
          </cell>
          <cell r="F661">
            <v>22</v>
          </cell>
          <cell r="G661">
            <v>1.32</v>
          </cell>
          <cell r="H661">
            <v>0.99</v>
          </cell>
          <cell r="I661">
            <v>2.89</v>
          </cell>
          <cell r="J661">
            <v>63.580000000000005</v>
          </cell>
        </row>
        <row r="662">
          <cell r="A662" t="str">
            <v>68.5</v>
          </cell>
          <cell r="B662">
            <v>12</v>
          </cell>
          <cell r="C662">
            <v>83399</v>
          </cell>
          <cell r="D662" t="str">
            <v>RELE FOTOELETRICO P/ COMANDO DE ILUMINACAO EXTERNA 220V/1000W - FORNECIMENTO E INSTALACAO</v>
          </cell>
          <cell r="E662" t="str">
            <v>UN</v>
          </cell>
          <cell r="F662">
            <v>5</v>
          </cell>
          <cell r="G662">
            <v>16.260000000000002</v>
          </cell>
          <cell r="H662">
            <v>11.84</v>
          </cell>
          <cell r="I662">
            <v>35.17</v>
          </cell>
          <cell r="J662">
            <v>175.85000000000002</v>
          </cell>
        </row>
        <row r="663">
          <cell r="A663" t="str">
            <v>68.6</v>
          </cell>
          <cell r="B663">
            <v>13</v>
          </cell>
          <cell r="C663" t="str">
            <v xml:space="preserve">COMPOSIÇÃO 07 </v>
          </cell>
          <cell r="D663" t="str">
            <v>CONECTOR DE DERIVAÇÃO PERFURANTE - PRINCIPAL 10-95MM² - DERIVAÇÃO 1,5-10MM² - FORNECIMENTO E INSTALAÇÃO</v>
          </cell>
          <cell r="E663" t="str">
            <v>UN.</v>
          </cell>
          <cell r="F663">
            <v>2</v>
          </cell>
          <cell r="G663">
            <v>5.81</v>
          </cell>
          <cell r="H663">
            <v>4.99</v>
          </cell>
          <cell r="I663">
            <v>13.51</v>
          </cell>
          <cell r="J663">
            <v>27.02</v>
          </cell>
        </row>
        <row r="664">
          <cell r="A664" t="str">
            <v>68.7</v>
          </cell>
          <cell r="B664">
            <v>17</v>
          </cell>
          <cell r="C664" t="str">
            <v>COMPOSIÇÃO 11</v>
          </cell>
          <cell r="D664" t="str">
            <v>PARAFUSO M16 EM ACO GALVANIZADO, COMPRIMENTO = 250 MM, DIAMETRO = 16 MM, ROSCA MAQUINA, CABECA QUADRADA - FORNECIMENTO E INSTALAÇÃO</v>
          </cell>
          <cell r="E664" t="str">
            <v>UN</v>
          </cell>
          <cell r="F664">
            <v>1</v>
          </cell>
          <cell r="G664">
            <v>6.63</v>
          </cell>
          <cell r="H664">
            <v>3.76</v>
          </cell>
          <cell r="I664">
            <v>13</v>
          </cell>
          <cell r="J664">
            <v>13</v>
          </cell>
        </row>
        <row r="665">
          <cell r="A665" t="str">
            <v>68.8</v>
          </cell>
          <cell r="B665">
            <v>18</v>
          </cell>
          <cell r="C665" t="str">
            <v>COMPOSIÇÃO 12</v>
          </cell>
          <cell r="D665" t="str">
            <v>PARAFUSO M16 EM ACO GALVANIZADO, COMPRIMENTO =300 MM, DIAMETRO = 16 MM, ROSCA MAQUINA, CABECA QUADRADA - FORNECIMENTO E INSTALAÇÃO</v>
          </cell>
          <cell r="E665" t="str">
            <v>UN</v>
          </cell>
          <cell r="F665">
            <v>1</v>
          </cell>
          <cell r="G665">
            <v>7.61</v>
          </cell>
          <cell r="H665">
            <v>3.76</v>
          </cell>
          <cell r="I665">
            <v>14.23</v>
          </cell>
          <cell r="J665">
            <v>14.23</v>
          </cell>
        </row>
        <row r="666">
          <cell r="A666">
            <v>0</v>
          </cell>
          <cell r="B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</row>
        <row r="667">
          <cell r="A667">
            <v>69</v>
          </cell>
          <cell r="B667">
            <v>0</v>
          </cell>
          <cell r="C667">
            <v>0</v>
          </cell>
          <cell r="D667" t="str">
            <v>RUA JOSÉ AUGUSTO DE OLIVEIRA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21723.160000000003</v>
          </cell>
        </row>
        <row r="668">
          <cell r="A668" t="str">
            <v>69.1</v>
          </cell>
          <cell r="B668">
            <v>5</v>
          </cell>
          <cell r="C668" t="str">
            <v>COMPOSIÇÃO 03</v>
          </cell>
          <cell r="D668" t="str">
            <v>RETIRADA DE EQUIPAMENTOS DE ILUMINAÇÃO PÚBLICA (LUMINÁRIA, REATOR, LÂMPADA E FIAÇÃO) EM BRAÇOS DA REDE DE ILUMINAÇÃO PÚBLICA.</v>
          </cell>
          <cell r="E668" t="str">
            <v>UN</v>
          </cell>
          <cell r="F668">
            <v>6</v>
          </cell>
          <cell r="G668">
            <v>0</v>
          </cell>
          <cell r="H668">
            <v>9.41</v>
          </cell>
          <cell r="I668">
            <v>11.77</v>
          </cell>
          <cell r="J668">
            <v>70.62</v>
          </cell>
        </row>
        <row r="669">
          <cell r="A669" t="str">
            <v>69.2</v>
          </cell>
          <cell r="B669">
            <v>7</v>
          </cell>
          <cell r="C669" t="str">
            <v>COMPOSIÇÃO 04</v>
          </cell>
          <cell r="D669" t="str">
            <v>BRAÇO EM TUBO DE AÇO GALV. A QUENTE  D=48,00mm PROJ HOR=2,920mm E PROJ VERT=2,200mm, EM CHAPA 3,00mm CONFORME PROJETO NAS DIMENSÕES - (METALSINTER, CONIPOST, ARTIP OU SIMILAR) - FORNECIMENTO E INSTALAÇÃO.</v>
          </cell>
          <cell r="E669" t="str">
            <v>UN</v>
          </cell>
          <cell r="F669">
            <v>10</v>
          </cell>
          <cell r="G669">
            <v>240.82</v>
          </cell>
          <cell r="H669">
            <v>71.58</v>
          </cell>
          <cell r="I669">
            <v>391.06</v>
          </cell>
          <cell r="J669">
            <v>3910.6</v>
          </cell>
        </row>
        <row r="670">
          <cell r="A670" t="str">
            <v>69.3</v>
          </cell>
          <cell r="B670">
            <v>8</v>
          </cell>
          <cell r="C670" t="str">
            <v>COMPOSIÇÃO 05</v>
          </cell>
          <cell r="D67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670" t="str">
            <v>UN</v>
          </cell>
          <cell r="F670">
            <v>16</v>
          </cell>
          <cell r="G670">
            <v>771.45</v>
          </cell>
          <cell r="H670">
            <v>39.57</v>
          </cell>
          <cell r="I670">
            <v>1015.23</v>
          </cell>
          <cell r="J670">
            <v>16243.68</v>
          </cell>
        </row>
        <row r="671">
          <cell r="A671" t="str">
            <v>69.4</v>
          </cell>
          <cell r="B671">
            <v>11</v>
          </cell>
          <cell r="C671" t="str">
            <v>91926</v>
          </cell>
          <cell r="D671" t="str">
            <v>CABO DE COBRE FLEXÍVEL ISOLADO, 2,5 MM², ANTI-CHAMA 450/750 V, PARA CIRCUITOS TERMINAIS - FORNECIMENTO E INSTALAÇÃO. AF_12/2015</v>
          </cell>
          <cell r="E671" t="str">
            <v>M</v>
          </cell>
          <cell r="F671">
            <v>136</v>
          </cell>
          <cell r="G671">
            <v>1.32</v>
          </cell>
          <cell r="H671">
            <v>0.99</v>
          </cell>
          <cell r="I671">
            <v>2.89</v>
          </cell>
          <cell r="J671">
            <v>393.04</v>
          </cell>
        </row>
        <row r="672">
          <cell r="A672" t="str">
            <v>69.5</v>
          </cell>
          <cell r="B672">
            <v>12</v>
          </cell>
          <cell r="C672">
            <v>83399</v>
          </cell>
          <cell r="D672" t="str">
            <v>RELE FOTOELETRICO P/ COMANDO DE ILUMINACAO EXTERNA 220V/1000W - FORNECIMENTO E INSTALACAO</v>
          </cell>
          <cell r="E672" t="str">
            <v>UN</v>
          </cell>
          <cell r="F672">
            <v>16</v>
          </cell>
          <cell r="G672">
            <v>16.260000000000002</v>
          </cell>
          <cell r="H672">
            <v>11.84</v>
          </cell>
          <cell r="I672">
            <v>35.17</v>
          </cell>
          <cell r="J672">
            <v>562.72</v>
          </cell>
        </row>
        <row r="673">
          <cell r="A673" t="str">
            <v>69.6</v>
          </cell>
          <cell r="B673">
            <v>13</v>
          </cell>
          <cell r="C673" t="str">
            <v xml:space="preserve">COMPOSIÇÃO 07 </v>
          </cell>
          <cell r="D673" t="str">
            <v>CONECTOR DE DERIVAÇÃO PERFURANTE - PRINCIPAL 10-95MM² - DERIVAÇÃO 1,5-10MM² - FORNECIMENTO E INSTALAÇÃO</v>
          </cell>
          <cell r="E673" t="str">
            <v>UN.</v>
          </cell>
          <cell r="F673">
            <v>20</v>
          </cell>
          <cell r="G673">
            <v>5.81</v>
          </cell>
          <cell r="H673">
            <v>4.99</v>
          </cell>
          <cell r="I673">
            <v>13.51</v>
          </cell>
          <cell r="J673">
            <v>270.2</v>
          </cell>
        </row>
        <row r="674">
          <cell r="A674" t="str">
            <v>69.7</v>
          </cell>
          <cell r="B674">
            <v>17</v>
          </cell>
          <cell r="C674" t="str">
            <v>COMPOSIÇÃO 11</v>
          </cell>
          <cell r="D674" t="str">
            <v>PARAFUSO M16 EM ACO GALVANIZADO, COMPRIMENTO = 250 MM, DIAMETRO = 16 MM, ROSCA MAQUINA, CABECA QUADRADA - FORNECIMENTO E INSTALAÇÃO</v>
          </cell>
          <cell r="E674" t="str">
            <v>UN</v>
          </cell>
          <cell r="F674">
            <v>10</v>
          </cell>
          <cell r="G674">
            <v>6.63</v>
          </cell>
          <cell r="H674">
            <v>3.76</v>
          </cell>
          <cell r="I674">
            <v>13</v>
          </cell>
          <cell r="J674">
            <v>130</v>
          </cell>
        </row>
        <row r="675">
          <cell r="A675" t="str">
            <v>69.8</v>
          </cell>
          <cell r="B675">
            <v>18</v>
          </cell>
          <cell r="C675" t="str">
            <v>COMPOSIÇÃO 12</v>
          </cell>
          <cell r="D675" t="str">
            <v>PARAFUSO M16 EM ACO GALVANIZADO, COMPRIMENTO =300 MM, DIAMETRO = 16 MM, ROSCA MAQUINA, CABECA QUADRADA - FORNECIMENTO E INSTALAÇÃO</v>
          </cell>
          <cell r="E675" t="str">
            <v>UN</v>
          </cell>
          <cell r="F675">
            <v>10</v>
          </cell>
          <cell r="G675">
            <v>7.61</v>
          </cell>
          <cell r="H675">
            <v>3.76</v>
          </cell>
          <cell r="I675">
            <v>14.23</v>
          </cell>
          <cell r="J675">
            <v>142.30000000000001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</row>
        <row r="677">
          <cell r="A677">
            <v>70</v>
          </cell>
          <cell r="B677">
            <v>0</v>
          </cell>
          <cell r="C677">
            <v>0</v>
          </cell>
          <cell r="D677" t="str">
            <v>RUA ANTÔNIO F. LINO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22024.76</v>
          </cell>
        </row>
        <row r="678">
          <cell r="A678" t="str">
            <v>70.1</v>
          </cell>
          <cell r="B678">
            <v>5</v>
          </cell>
          <cell r="C678" t="str">
            <v>COMPOSIÇÃO 03</v>
          </cell>
          <cell r="D678" t="str">
            <v>RETIRADA DE EQUIPAMENTOS DE ILUMINAÇÃO PÚBLICA (LUMINÁRIA, REATOR, LÂMPADA E FIAÇÃO) EM BRAÇOS DA REDE DE ILUMINAÇÃO PÚBLICA.</v>
          </cell>
          <cell r="E678" t="str">
            <v>UN</v>
          </cell>
          <cell r="F678">
            <v>12</v>
          </cell>
          <cell r="G678">
            <v>0</v>
          </cell>
          <cell r="H678">
            <v>9.41</v>
          </cell>
          <cell r="I678">
            <v>11.77</v>
          </cell>
          <cell r="J678">
            <v>141.24</v>
          </cell>
        </row>
        <row r="679">
          <cell r="A679" t="str">
            <v>70.2</v>
          </cell>
          <cell r="B679">
            <v>7</v>
          </cell>
          <cell r="C679" t="str">
            <v>COMPOSIÇÃO 04</v>
          </cell>
          <cell r="D679" t="str">
            <v>BRAÇO EM TUBO DE AÇO GALV. A QUENTE  D=48,00mm PROJ HOR=2,920mm E PROJ VERT=2,200mm, EM CHAPA 3,00mm CONFORME PROJETO NAS DIMENSÕES - (METALSINTER, CONIPOST, ARTIP OU SIMILAR) - FORNECIMENTO E INSTALAÇÃO.</v>
          </cell>
          <cell r="E679" t="str">
            <v>UN</v>
          </cell>
          <cell r="F679">
            <v>6</v>
          </cell>
          <cell r="G679">
            <v>240.82</v>
          </cell>
          <cell r="H679">
            <v>71.58</v>
          </cell>
          <cell r="I679">
            <v>391.06</v>
          </cell>
          <cell r="J679">
            <v>2346.36</v>
          </cell>
        </row>
        <row r="680">
          <cell r="A680" t="str">
            <v>70.3</v>
          </cell>
          <cell r="B680">
            <v>8</v>
          </cell>
          <cell r="C680" t="str">
            <v>COMPOSIÇÃO 05</v>
          </cell>
          <cell r="D68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680" t="str">
            <v>UN</v>
          </cell>
          <cell r="F680">
            <v>18</v>
          </cell>
          <cell r="G680">
            <v>771.45</v>
          </cell>
          <cell r="H680">
            <v>39.57</v>
          </cell>
          <cell r="I680">
            <v>1015.23</v>
          </cell>
          <cell r="J680">
            <v>18274.14</v>
          </cell>
        </row>
        <row r="681">
          <cell r="A681" t="str">
            <v>70.4</v>
          </cell>
          <cell r="B681">
            <v>11</v>
          </cell>
          <cell r="C681" t="str">
            <v>91926</v>
          </cell>
          <cell r="D681" t="str">
            <v>CABO DE COBRE FLEXÍVEL ISOLADO, 2,5 MM², ANTI-CHAMA 450/750 V, PARA CIRCUITOS TERMINAIS - FORNECIMENTO E INSTALAÇÃO. AF_12/2015</v>
          </cell>
          <cell r="E681" t="str">
            <v>M</v>
          </cell>
          <cell r="F681">
            <v>96</v>
          </cell>
          <cell r="G681">
            <v>1.32</v>
          </cell>
          <cell r="H681">
            <v>0.99</v>
          </cell>
          <cell r="I681">
            <v>2.89</v>
          </cell>
          <cell r="J681">
            <v>277.44</v>
          </cell>
        </row>
        <row r="682">
          <cell r="A682" t="str">
            <v>70.5</v>
          </cell>
          <cell r="B682">
            <v>12</v>
          </cell>
          <cell r="C682">
            <v>83399</v>
          </cell>
          <cell r="D682" t="str">
            <v>RELE FOTOELETRICO P/ COMANDO DE ILUMINACAO EXTERNA 220V/1000W - FORNECIMENTO E INSTALACAO</v>
          </cell>
          <cell r="E682" t="str">
            <v>UN</v>
          </cell>
          <cell r="F682">
            <v>18</v>
          </cell>
          <cell r="G682">
            <v>16.260000000000002</v>
          </cell>
          <cell r="H682">
            <v>11.84</v>
          </cell>
          <cell r="I682">
            <v>35.17</v>
          </cell>
          <cell r="J682">
            <v>633.06000000000006</v>
          </cell>
        </row>
        <row r="683">
          <cell r="A683" t="str">
            <v>70.6</v>
          </cell>
          <cell r="B683">
            <v>13</v>
          </cell>
          <cell r="C683" t="str">
            <v xml:space="preserve">COMPOSIÇÃO 07 </v>
          </cell>
          <cell r="D683" t="str">
            <v>CONECTOR DE DERIVAÇÃO PERFURANTE - PRINCIPAL 10-95MM² - DERIVAÇÃO 1,5-10MM² - FORNECIMENTO E INSTALAÇÃO</v>
          </cell>
          <cell r="E683" t="str">
            <v>UN.</v>
          </cell>
          <cell r="F683">
            <v>14</v>
          </cell>
          <cell r="G683">
            <v>5.81</v>
          </cell>
          <cell r="H683">
            <v>4.99</v>
          </cell>
          <cell r="I683">
            <v>13.51</v>
          </cell>
          <cell r="J683">
            <v>189.14</v>
          </cell>
        </row>
        <row r="684">
          <cell r="A684" t="str">
            <v>70.7</v>
          </cell>
          <cell r="B684">
            <v>17</v>
          </cell>
          <cell r="C684" t="str">
            <v>COMPOSIÇÃO 11</v>
          </cell>
          <cell r="D684" t="str">
            <v>PARAFUSO M16 EM ACO GALVANIZADO, COMPRIMENTO = 250 MM, DIAMETRO = 16 MM, ROSCA MAQUINA, CABECA QUADRADA - FORNECIMENTO E INSTALAÇÃO</v>
          </cell>
          <cell r="E684" t="str">
            <v>UN</v>
          </cell>
          <cell r="F684">
            <v>6</v>
          </cell>
          <cell r="G684">
            <v>6.63</v>
          </cell>
          <cell r="H684">
            <v>3.76</v>
          </cell>
          <cell r="I684">
            <v>13</v>
          </cell>
          <cell r="J684">
            <v>78</v>
          </cell>
        </row>
        <row r="685">
          <cell r="A685" t="str">
            <v>70.8</v>
          </cell>
          <cell r="B685">
            <v>18</v>
          </cell>
          <cell r="C685" t="str">
            <v>COMPOSIÇÃO 12</v>
          </cell>
          <cell r="D685" t="str">
            <v>PARAFUSO M16 EM ACO GALVANIZADO, COMPRIMENTO =300 MM, DIAMETRO = 16 MM, ROSCA MAQUINA, CABECA QUADRADA - FORNECIMENTO E INSTALAÇÃO</v>
          </cell>
          <cell r="E685" t="str">
            <v>UN</v>
          </cell>
          <cell r="F685">
            <v>6</v>
          </cell>
          <cell r="G685">
            <v>7.61</v>
          </cell>
          <cell r="H685">
            <v>3.76</v>
          </cell>
          <cell r="I685">
            <v>14.23</v>
          </cell>
          <cell r="J685">
            <v>85.38</v>
          </cell>
        </row>
        <row r="686">
          <cell r="A686">
            <v>0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</row>
        <row r="687">
          <cell r="A687">
            <v>71</v>
          </cell>
          <cell r="B687">
            <v>0</v>
          </cell>
          <cell r="C687">
            <v>0</v>
          </cell>
          <cell r="D687" t="str">
            <v>RUA TARGINO F. DIAS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30121.449999999997</v>
          </cell>
        </row>
        <row r="688">
          <cell r="A688" t="str">
            <v>71.1</v>
          </cell>
          <cell r="B688">
            <v>5</v>
          </cell>
          <cell r="C688" t="str">
            <v>COMPOSIÇÃO 03</v>
          </cell>
          <cell r="D688" t="str">
            <v>RETIRADA DE EQUIPAMENTOS DE ILUMINAÇÃO PÚBLICA (LUMINÁRIA, REATOR, LÂMPADA E FIAÇÃO) EM BRAÇOS DA REDE DE ILUMINAÇÃO PÚBLICA.</v>
          </cell>
          <cell r="E688" t="str">
            <v>UN</v>
          </cell>
          <cell r="F688">
            <v>18</v>
          </cell>
          <cell r="G688">
            <v>0</v>
          </cell>
          <cell r="H688">
            <v>9.41</v>
          </cell>
          <cell r="I688">
            <v>11.77</v>
          </cell>
          <cell r="J688">
            <v>211.85999999999999</v>
          </cell>
        </row>
        <row r="689">
          <cell r="A689" t="str">
            <v>71.2</v>
          </cell>
          <cell r="B689">
            <v>7</v>
          </cell>
          <cell r="C689" t="str">
            <v>COMPOSIÇÃO 04</v>
          </cell>
          <cell r="D689" t="str">
            <v>BRAÇO EM TUBO DE AÇO GALV. A QUENTE  D=48,00mm PROJ HOR=2,920mm E PROJ VERT=2,200mm, EM CHAPA 3,00mm CONFORME PROJETO NAS DIMENSÕES - (METALSINTER, CONIPOST, ARTIP OU SIMILAR) - FORNECIMENTO E INSTALAÇÃO.</v>
          </cell>
          <cell r="E689" t="str">
            <v>UN</v>
          </cell>
          <cell r="F689">
            <v>7</v>
          </cell>
          <cell r="G689">
            <v>240.82</v>
          </cell>
          <cell r="H689">
            <v>71.58</v>
          </cell>
          <cell r="I689">
            <v>391.06</v>
          </cell>
          <cell r="J689">
            <v>2737.42</v>
          </cell>
        </row>
        <row r="690">
          <cell r="A690" t="str">
            <v>71.3</v>
          </cell>
          <cell r="B690">
            <v>8</v>
          </cell>
          <cell r="C690" t="str">
            <v>COMPOSIÇÃO 05</v>
          </cell>
          <cell r="D69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690" t="str">
            <v>UN</v>
          </cell>
          <cell r="F690">
            <v>25</v>
          </cell>
          <cell r="G690">
            <v>771.45</v>
          </cell>
          <cell r="H690">
            <v>39.57</v>
          </cell>
          <cell r="I690">
            <v>1015.23</v>
          </cell>
          <cell r="J690">
            <v>25380.75</v>
          </cell>
        </row>
        <row r="691">
          <cell r="A691" t="str">
            <v>71.4</v>
          </cell>
          <cell r="B691">
            <v>11</v>
          </cell>
          <cell r="C691" t="str">
            <v>91926</v>
          </cell>
          <cell r="D691" t="str">
            <v>CABO DE COBRE FLEXÍVEL ISOLADO, 2,5 MM², ANTI-CHAMA 450/750 V, PARA CIRCUITOS TERMINAIS - FORNECIMENTO E INSTALAÇÃO. AF_12/2015</v>
          </cell>
          <cell r="E691" t="str">
            <v>M</v>
          </cell>
          <cell r="F691">
            <v>124</v>
          </cell>
          <cell r="G691">
            <v>1.32</v>
          </cell>
          <cell r="H691">
            <v>0.99</v>
          </cell>
          <cell r="I691">
            <v>2.89</v>
          </cell>
          <cell r="J691">
            <v>358.36</v>
          </cell>
        </row>
        <row r="692">
          <cell r="A692" t="str">
            <v>71.5</v>
          </cell>
          <cell r="B692">
            <v>12</v>
          </cell>
          <cell r="C692">
            <v>83399</v>
          </cell>
          <cell r="D692" t="str">
            <v>RELE FOTOELETRICO P/ COMANDO DE ILUMINACAO EXTERNA 220V/1000W - FORNECIMENTO E INSTALACAO</v>
          </cell>
          <cell r="E692" t="str">
            <v>UN</v>
          </cell>
          <cell r="F692">
            <v>25</v>
          </cell>
          <cell r="G692">
            <v>16.260000000000002</v>
          </cell>
          <cell r="H692">
            <v>11.84</v>
          </cell>
          <cell r="I692">
            <v>35.17</v>
          </cell>
          <cell r="J692">
            <v>879.25</v>
          </cell>
        </row>
        <row r="693">
          <cell r="A693" t="str">
            <v>71.6</v>
          </cell>
          <cell r="B693">
            <v>13</v>
          </cell>
          <cell r="C693" t="str">
            <v xml:space="preserve">COMPOSIÇÃO 07 </v>
          </cell>
          <cell r="D693" t="str">
            <v>CONECTOR DE DERIVAÇÃO PERFURANTE - PRINCIPAL 10-95MM² - DERIVAÇÃO 1,5-10MM² - FORNECIMENTO E INSTALAÇÃO</v>
          </cell>
          <cell r="E693" t="str">
            <v>UN.</v>
          </cell>
          <cell r="F693">
            <v>16</v>
          </cell>
          <cell r="G693">
            <v>5.81</v>
          </cell>
          <cell r="H693">
            <v>4.99</v>
          </cell>
          <cell r="I693">
            <v>13.51</v>
          </cell>
          <cell r="J693">
            <v>216.16</v>
          </cell>
        </row>
        <row r="694">
          <cell r="A694" t="str">
            <v>71.7</v>
          </cell>
          <cell r="B694">
            <v>14</v>
          </cell>
          <cell r="C694" t="str">
            <v>COMPOSIÇÃO 08</v>
          </cell>
          <cell r="D694" t="str">
            <v>CINTA AÇO GALVANIZADO 210MM - FORNECIMENTO E INSTALAÇÃO</v>
          </cell>
          <cell r="E694" t="str">
            <v>UN</v>
          </cell>
          <cell r="F694">
            <v>1</v>
          </cell>
          <cell r="G694">
            <v>19.09</v>
          </cell>
          <cell r="H694">
            <v>9.41</v>
          </cell>
          <cell r="I694">
            <v>35.67</v>
          </cell>
          <cell r="J694">
            <v>35.67</v>
          </cell>
        </row>
        <row r="695">
          <cell r="A695" t="str">
            <v>71.8</v>
          </cell>
          <cell r="B695">
            <v>15</v>
          </cell>
          <cell r="C695" t="str">
            <v>COMPOSIÇÃO 09</v>
          </cell>
          <cell r="D695" t="str">
            <v>CINTA AÇO GALVANIZADO 230MM - FORNECIMENTO E INSTALAÇÃO</v>
          </cell>
          <cell r="E695" t="str">
            <v>UN</v>
          </cell>
          <cell r="F695">
            <v>1</v>
          </cell>
          <cell r="G695">
            <v>15.33</v>
          </cell>
          <cell r="H695">
            <v>9.41</v>
          </cell>
          <cell r="I695">
            <v>30.96</v>
          </cell>
          <cell r="J695">
            <v>30.96</v>
          </cell>
        </row>
        <row r="696">
          <cell r="A696" t="str">
            <v>71.9</v>
          </cell>
          <cell r="B696">
            <v>16</v>
          </cell>
          <cell r="C696" t="str">
            <v>COMPOSIÇÃO 10</v>
          </cell>
          <cell r="D696" t="str">
            <v>PARAFUSO FRANCES M16 EM ACO GALVANIZADO, COMPRIMENTO = 70 MM, DIAMETRO = 16MM, CABECA ABAULADA - FORNECIMENTO E INSTALAÇÃO</v>
          </cell>
          <cell r="E696" t="str">
            <v>UN</v>
          </cell>
          <cell r="F696">
            <v>2</v>
          </cell>
          <cell r="G696">
            <v>2.98</v>
          </cell>
          <cell r="H696">
            <v>2.82</v>
          </cell>
          <cell r="I696">
            <v>7.26</v>
          </cell>
          <cell r="J696">
            <v>14.52</v>
          </cell>
        </row>
        <row r="697">
          <cell r="A697" t="str">
            <v>71.10</v>
          </cell>
          <cell r="B697">
            <v>17</v>
          </cell>
          <cell r="C697" t="str">
            <v>COMPOSIÇÃO 11</v>
          </cell>
          <cell r="D697" t="str">
            <v>PARAFUSO M16 EM ACO GALVANIZADO, COMPRIMENTO = 250 MM, DIAMETRO = 16 MM, ROSCA MAQUINA, CABECA QUADRADA - FORNECIMENTO E INSTALAÇÃO</v>
          </cell>
          <cell r="E697" t="str">
            <v>UN</v>
          </cell>
          <cell r="F697">
            <v>6</v>
          </cell>
          <cell r="G697">
            <v>6.63</v>
          </cell>
          <cell r="H697">
            <v>3.76</v>
          </cell>
          <cell r="I697">
            <v>13</v>
          </cell>
          <cell r="J697">
            <v>78</v>
          </cell>
        </row>
        <row r="698">
          <cell r="A698" t="str">
            <v>71.11</v>
          </cell>
          <cell r="B698">
            <v>18</v>
          </cell>
          <cell r="C698" t="str">
            <v>COMPOSIÇÃO 12</v>
          </cell>
          <cell r="D698" t="str">
            <v>PARAFUSO M16 EM ACO GALVANIZADO, COMPRIMENTO =300 MM, DIAMETRO = 16 MM, ROSCA MAQUINA, CABECA QUADRADA - FORNECIMENTO E INSTALAÇÃO</v>
          </cell>
          <cell r="E698" t="str">
            <v>UN</v>
          </cell>
          <cell r="F698">
            <v>6</v>
          </cell>
          <cell r="G698">
            <v>7.61</v>
          </cell>
          <cell r="H698">
            <v>3.76</v>
          </cell>
          <cell r="I698">
            <v>14.23</v>
          </cell>
          <cell r="J698">
            <v>85.38</v>
          </cell>
        </row>
        <row r="699">
          <cell r="A699" t="str">
            <v>71.12</v>
          </cell>
          <cell r="B699">
            <v>19</v>
          </cell>
          <cell r="C699" t="str">
            <v>COMPOSIÇÃO 14</v>
          </cell>
          <cell r="D699" t="str">
            <v>SUPORTE EXTENSOR PARA BRAÇO DE ILUMINAÇÃO PÚBLICA DE 33MM PARA 48MM - FORNECIMENTO E INSTALAÇÃO</v>
          </cell>
          <cell r="E699" t="str">
            <v>UN</v>
          </cell>
          <cell r="F699">
            <v>2</v>
          </cell>
          <cell r="G699">
            <v>28.75</v>
          </cell>
          <cell r="H699">
            <v>8.4499999999999993</v>
          </cell>
          <cell r="I699">
            <v>46.56</v>
          </cell>
          <cell r="J699">
            <v>93.12</v>
          </cell>
        </row>
        <row r="700">
          <cell r="A700">
            <v>0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</row>
        <row r="701">
          <cell r="A701">
            <v>72</v>
          </cell>
          <cell r="B701">
            <v>0</v>
          </cell>
          <cell r="C701">
            <v>0</v>
          </cell>
          <cell r="D701" t="str">
            <v xml:space="preserve">RUA LUZIA HIDALGO MUNHOZ 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25469.380000000005</v>
          </cell>
        </row>
        <row r="702">
          <cell r="A702" t="str">
            <v>72.1</v>
          </cell>
          <cell r="B702">
            <v>5</v>
          </cell>
          <cell r="C702" t="str">
            <v>COMPOSIÇÃO 03</v>
          </cell>
          <cell r="D702" t="str">
            <v>RETIRADA DE EQUIPAMENTOS DE ILUMINAÇÃO PÚBLICA (LUMINÁRIA, REATOR, LÂMPADA E FIAÇÃO) EM BRAÇOS DA REDE DE ILUMINAÇÃO PÚBLICA.</v>
          </cell>
          <cell r="E702" t="str">
            <v>UN</v>
          </cell>
          <cell r="F702">
            <v>17</v>
          </cell>
          <cell r="G702">
            <v>0</v>
          </cell>
          <cell r="H702">
            <v>9.41</v>
          </cell>
          <cell r="I702">
            <v>11.77</v>
          </cell>
          <cell r="J702">
            <v>200.09</v>
          </cell>
        </row>
        <row r="703">
          <cell r="A703" t="str">
            <v>72.2</v>
          </cell>
          <cell r="B703">
            <v>7</v>
          </cell>
          <cell r="C703" t="str">
            <v>COMPOSIÇÃO 04</v>
          </cell>
          <cell r="D703" t="str">
            <v>BRAÇO EM TUBO DE AÇO GALV. A QUENTE  D=48,00mm PROJ HOR=2,920mm E PROJ VERT=2,200mm, EM CHAPA 3,00mm CONFORME PROJETO NAS DIMENSÕES - (METALSINTER, CONIPOST, ARTIP OU SIMILAR) - FORNECIMENTO E INSTALAÇÃO.</v>
          </cell>
          <cell r="E703" t="str">
            <v>UN</v>
          </cell>
          <cell r="F703">
            <v>6</v>
          </cell>
          <cell r="G703">
            <v>240.82</v>
          </cell>
          <cell r="H703">
            <v>71.58</v>
          </cell>
          <cell r="I703">
            <v>391.06</v>
          </cell>
          <cell r="J703">
            <v>2346.36</v>
          </cell>
        </row>
        <row r="704">
          <cell r="A704" t="str">
            <v>72.3</v>
          </cell>
          <cell r="B704">
            <v>8</v>
          </cell>
          <cell r="C704" t="str">
            <v>COMPOSIÇÃO 05</v>
          </cell>
          <cell r="D704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704" t="str">
            <v>UN</v>
          </cell>
          <cell r="F704">
            <v>21</v>
          </cell>
          <cell r="G704">
            <v>771.45</v>
          </cell>
          <cell r="H704">
            <v>39.57</v>
          </cell>
          <cell r="I704">
            <v>1015.23</v>
          </cell>
          <cell r="J704">
            <v>21319.83</v>
          </cell>
        </row>
        <row r="705">
          <cell r="A705" t="str">
            <v>72.4</v>
          </cell>
          <cell r="B705">
            <v>11</v>
          </cell>
          <cell r="C705" t="str">
            <v>91926</v>
          </cell>
          <cell r="D705" t="str">
            <v>CABO DE COBRE FLEXÍVEL ISOLADO, 2,5 MM², ANTI-CHAMA 450/750 V, PARA CIRCUITOS TERMINAIS - FORNECIMENTO E INSTALAÇÃO. AF_12/2015</v>
          </cell>
          <cell r="E705" t="str">
            <v>M</v>
          </cell>
          <cell r="F705">
            <v>105</v>
          </cell>
          <cell r="G705">
            <v>1.32</v>
          </cell>
          <cell r="H705">
            <v>0.99</v>
          </cell>
          <cell r="I705">
            <v>2.89</v>
          </cell>
          <cell r="J705">
            <v>303.45</v>
          </cell>
        </row>
        <row r="706">
          <cell r="A706" t="str">
            <v>72.5</v>
          </cell>
          <cell r="B706">
            <v>12</v>
          </cell>
          <cell r="C706">
            <v>83399</v>
          </cell>
          <cell r="D706" t="str">
            <v>RELE FOTOELETRICO P/ COMANDO DE ILUMINACAO EXTERNA 220V/1000W - FORNECIMENTO E INSTALACAO</v>
          </cell>
          <cell r="E706" t="str">
            <v>UN</v>
          </cell>
          <cell r="F706">
            <v>21</v>
          </cell>
          <cell r="G706">
            <v>16.260000000000002</v>
          </cell>
          <cell r="H706">
            <v>11.84</v>
          </cell>
          <cell r="I706">
            <v>35.17</v>
          </cell>
          <cell r="J706">
            <v>738.57</v>
          </cell>
        </row>
        <row r="707">
          <cell r="A707" t="str">
            <v>72.6</v>
          </cell>
          <cell r="B707">
            <v>13</v>
          </cell>
          <cell r="C707" t="str">
            <v xml:space="preserve">COMPOSIÇÃO 07 </v>
          </cell>
          <cell r="D707" t="str">
            <v>CONECTOR DE DERIVAÇÃO PERFURANTE - PRINCIPAL 10-95MM² - DERIVAÇÃO 1,5-10MM² - FORNECIMENTO E INSTALAÇÃO</v>
          </cell>
          <cell r="E707" t="str">
            <v>UN.</v>
          </cell>
          <cell r="F707">
            <v>22</v>
          </cell>
          <cell r="G707">
            <v>5.81</v>
          </cell>
          <cell r="H707">
            <v>4.99</v>
          </cell>
          <cell r="I707">
            <v>13.51</v>
          </cell>
          <cell r="J707">
            <v>297.21999999999997</v>
          </cell>
        </row>
        <row r="708">
          <cell r="A708" t="str">
            <v>72.7</v>
          </cell>
          <cell r="B708">
            <v>14</v>
          </cell>
          <cell r="C708" t="str">
            <v>COMPOSIÇÃO 08</v>
          </cell>
          <cell r="D708" t="str">
            <v>CINTA AÇO GALVANIZADO 210MM - FORNECIMENTO E INSTALAÇÃO</v>
          </cell>
          <cell r="E708" t="str">
            <v>UN</v>
          </cell>
          <cell r="F708">
            <v>1</v>
          </cell>
          <cell r="G708">
            <v>19.09</v>
          </cell>
          <cell r="H708">
            <v>9.41</v>
          </cell>
          <cell r="I708">
            <v>35.67</v>
          </cell>
          <cell r="J708">
            <v>35.67</v>
          </cell>
        </row>
        <row r="709">
          <cell r="A709" t="str">
            <v>72.8</v>
          </cell>
          <cell r="B709">
            <v>15</v>
          </cell>
          <cell r="C709" t="str">
            <v>COMPOSIÇÃO 09</v>
          </cell>
          <cell r="D709" t="str">
            <v>CINTA AÇO GALVANIZADO 230MM - FORNECIMENTO E INSTALAÇÃO</v>
          </cell>
          <cell r="E709" t="str">
            <v>UN</v>
          </cell>
          <cell r="F709">
            <v>1</v>
          </cell>
          <cell r="G709">
            <v>15.33</v>
          </cell>
          <cell r="H709">
            <v>9.41</v>
          </cell>
          <cell r="I709">
            <v>30.96</v>
          </cell>
          <cell r="J709">
            <v>30.96</v>
          </cell>
        </row>
        <row r="710">
          <cell r="A710" t="str">
            <v>72.9</v>
          </cell>
          <cell r="B710">
            <v>16</v>
          </cell>
          <cell r="C710" t="str">
            <v>COMPOSIÇÃO 10</v>
          </cell>
          <cell r="D710" t="str">
            <v>PARAFUSO FRANCES M16 EM ACO GALVANIZADO, COMPRIMENTO = 70 MM, DIAMETRO = 16MM, CABECA ABAULADA - FORNECIMENTO E INSTALAÇÃO</v>
          </cell>
          <cell r="E710" t="str">
            <v>UN</v>
          </cell>
          <cell r="F710">
            <v>2</v>
          </cell>
          <cell r="G710">
            <v>2.98</v>
          </cell>
          <cell r="H710">
            <v>2.82</v>
          </cell>
          <cell r="I710">
            <v>7.26</v>
          </cell>
          <cell r="J710">
            <v>14.52</v>
          </cell>
        </row>
        <row r="711">
          <cell r="A711" t="str">
            <v>72.10</v>
          </cell>
          <cell r="B711">
            <v>17</v>
          </cell>
          <cell r="C711" t="str">
            <v>COMPOSIÇÃO 11</v>
          </cell>
          <cell r="D711" t="str">
            <v>PARAFUSO M16 EM ACO GALVANIZADO, COMPRIMENTO = 250 MM, DIAMETRO = 16 MM, ROSCA MAQUINA, CABECA QUADRADA - FORNECIMENTO E INSTALAÇÃO</v>
          </cell>
          <cell r="E711" t="str">
            <v>UN</v>
          </cell>
          <cell r="F711">
            <v>5</v>
          </cell>
          <cell r="G711">
            <v>6.63</v>
          </cell>
          <cell r="H711">
            <v>3.76</v>
          </cell>
          <cell r="I711">
            <v>13</v>
          </cell>
          <cell r="J711">
            <v>65</v>
          </cell>
        </row>
        <row r="712">
          <cell r="A712" t="str">
            <v>72.11</v>
          </cell>
          <cell r="B712">
            <v>18</v>
          </cell>
          <cell r="C712" t="str">
            <v>COMPOSIÇÃO 12</v>
          </cell>
          <cell r="D712" t="str">
            <v>PARAFUSO M16 EM ACO GALVANIZADO, COMPRIMENTO =300 MM, DIAMETRO = 16 MM, ROSCA MAQUINA, CABECA QUADRADA - FORNECIMENTO E INSTALAÇÃO</v>
          </cell>
          <cell r="E712" t="str">
            <v>UN</v>
          </cell>
          <cell r="F712">
            <v>5</v>
          </cell>
          <cell r="G712">
            <v>7.61</v>
          </cell>
          <cell r="H712">
            <v>3.76</v>
          </cell>
          <cell r="I712">
            <v>14.23</v>
          </cell>
          <cell r="J712">
            <v>71.150000000000006</v>
          </cell>
        </row>
        <row r="713">
          <cell r="A713" t="str">
            <v>72.12</v>
          </cell>
          <cell r="B713">
            <v>19</v>
          </cell>
          <cell r="C713" t="str">
            <v>COMPOSIÇÃO 14</v>
          </cell>
          <cell r="D713" t="str">
            <v>SUPORTE EXTENSOR PARA BRAÇO DE ILUMINAÇÃO PÚBLICA DE 33MM PARA 48MM - FORNECIMENTO E INSTALAÇÃO</v>
          </cell>
          <cell r="E713" t="str">
            <v>UN</v>
          </cell>
          <cell r="F713">
            <v>1</v>
          </cell>
          <cell r="G713">
            <v>28.75</v>
          </cell>
          <cell r="H713">
            <v>8.4499999999999993</v>
          </cell>
          <cell r="I713">
            <v>46.56</v>
          </cell>
          <cell r="J713">
            <v>46.56</v>
          </cell>
        </row>
        <row r="714">
          <cell r="A714">
            <v>0</v>
          </cell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</row>
        <row r="715">
          <cell r="A715">
            <v>73</v>
          </cell>
          <cell r="B715">
            <v>0</v>
          </cell>
          <cell r="C715">
            <v>0</v>
          </cell>
          <cell r="D715" t="str">
            <v>AV. VALDEMAR FERREIRA LINO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99828.35</v>
          </cell>
        </row>
        <row r="716">
          <cell r="A716">
            <v>0</v>
          </cell>
          <cell r="B716">
            <v>0</v>
          </cell>
          <cell r="C716">
            <v>0</v>
          </cell>
          <cell r="D716" t="str">
            <v xml:space="preserve">SUBSTITUIÇÃO DAS LUMINÁRIAS DOS POSTES TELECÔNICOS CURVO DUPLO 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16817.599999999999</v>
          </cell>
        </row>
        <row r="717">
          <cell r="A717" t="str">
            <v>73.1</v>
          </cell>
          <cell r="B717">
            <v>6</v>
          </cell>
          <cell r="C717" t="str">
            <v>COMPOSIÇÃO 13</v>
          </cell>
          <cell r="D717" t="str">
            <v>RETIRADA DE EQUIPAMENTOS DE ILUMINAÇÃO PÚBLICA (LUMINÁRIA, REATOR, LÂMPADA E FIAÇÃO) EM POSTES METÁLICOS ATÉ 12M DA REDE DE ILUMINAÇÃO PÚBLICA ORNAMENTAL.</v>
          </cell>
          <cell r="E717" t="str">
            <v>UN</v>
          </cell>
          <cell r="F717">
            <v>10</v>
          </cell>
          <cell r="G717">
            <v>0</v>
          </cell>
          <cell r="H717">
            <v>39.970000000000006</v>
          </cell>
          <cell r="I717">
            <v>50.03</v>
          </cell>
          <cell r="J717">
            <v>500.3</v>
          </cell>
        </row>
        <row r="718">
          <cell r="A718" t="str">
            <v>73.2</v>
          </cell>
          <cell r="B718">
            <v>9</v>
          </cell>
          <cell r="C718" t="str">
            <v>COMPOSIÇÃO 06</v>
          </cell>
          <cell r="D718" t="str">
            <v>LUMINARIA DE LED PARA ILUMINAÇÃO PÚBLICA, COM POTÊNCIA DE CONSUMO DE 100W E EFICIENCIA 110LM/W, FLUXO TOTAL MÍNIMO 11.000LM,  TEMPERATURA DE COR= 5000K +/- 400K, IRC&gt;70, TENSÃO DE ALIMENTAÇÃO ~90 A 277V, COMPOSTA DE BASE PARA INSTALAÇÃO DE RELÉ FOTOELÉTRICO E DISPOSITIVO DE PROTEÇÃO CONTRA DESCARGAS ATMOSFÉRICA-DPS, IP-66,   OU EQUIVALENTE - FORNECIMENTO E INSTALAÇÃO</v>
          </cell>
          <cell r="E718" t="str">
            <v>UN</v>
          </cell>
          <cell r="F718">
            <v>10</v>
          </cell>
          <cell r="G718">
            <v>1259.32</v>
          </cell>
          <cell r="H718">
            <v>39.57</v>
          </cell>
          <cell r="I718">
            <v>1625.95</v>
          </cell>
          <cell r="J718">
            <v>16259.5</v>
          </cell>
        </row>
        <row r="719">
          <cell r="A719" t="str">
            <v>73.3</v>
          </cell>
          <cell r="B719">
            <v>11</v>
          </cell>
          <cell r="C719" t="str">
            <v>91926</v>
          </cell>
          <cell r="D719" t="str">
            <v>CABO DE COBRE FLEXÍVEL ISOLADO, 2,5 MM², ANTI-CHAMA 450/750 V, PARA CIRCUITOS TERMINAIS - FORNECIMENTO E INSTALAÇÃO. AF_12/2015</v>
          </cell>
          <cell r="E719" t="str">
            <v>M</v>
          </cell>
          <cell r="F719">
            <v>20</v>
          </cell>
          <cell r="G719">
            <v>1.32</v>
          </cell>
          <cell r="H719">
            <v>0.99</v>
          </cell>
          <cell r="I719">
            <v>2.89</v>
          </cell>
          <cell r="J719">
            <v>57.800000000000004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</row>
        <row r="721">
          <cell r="A721">
            <v>0</v>
          </cell>
          <cell r="B721">
            <v>0</v>
          </cell>
          <cell r="C721">
            <v>0</v>
          </cell>
          <cell r="D721" t="str">
            <v>SUBSTITUIÇÃO DAS LUMINÁRIAS DOS POSTES SIMPLES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83010.75</v>
          </cell>
        </row>
        <row r="722">
          <cell r="A722" t="str">
            <v>73.4</v>
          </cell>
          <cell r="B722">
            <v>5</v>
          </cell>
          <cell r="C722" t="str">
            <v>COMPOSIÇÃO 03</v>
          </cell>
          <cell r="D722" t="str">
            <v>RETIRADA DE EQUIPAMENTOS DE ILUMINAÇÃO PÚBLICA (LUMINÁRIA, REATOR, LÂMPADA E FIAÇÃO) EM BRAÇOS DA REDE DE ILUMINAÇÃO PÚBLICA.</v>
          </cell>
          <cell r="E722" t="str">
            <v>UN</v>
          </cell>
          <cell r="F722">
            <v>43</v>
          </cell>
          <cell r="G722">
            <v>0</v>
          </cell>
          <cell r="H722">
            <v>9.41</v>
          </cell>
          <cell r="I722">
            <v>11.77</v>
          </cell>
          <cell r="J722">
            <v>506.10999999999996</v>
          </cell>
        </row>
        <row r="723">
          <cell r="A723" t="str">
            <v>73.5</v>
          </cell>
          <cell r="B723">
            <v>7</v>
          </cell>
          <cell r="C723" t="str">
            <v>COMPOSIÇÃO 04</v>
          </cell>
          <cell r="D723" t="str">
            <v>BRAÇO EM TUBO DE AÇO GALV. A QUENTE  D=48,00mm PROJ HOR=2,920mm E PROJ VERT=2,200mm, EM CHAPA 3,00mm CONFORME PROJETO NAS DIMENSÕES - (METALSINTER, CONIPOST, ARTIP OU SIMILAR) - FORNECIMENTO E INSTALAÇÃO.</v>
          </cell>
          <cell r="E723" t="str">
            <v>UN</v>
          </cell>
          <cell r="F723">
            <v>5</v>
          </cell>
          <cell r="G723">
            <v>240.82</v>
          </cell>
          <cell r="H723">
            <v>71.58</v>
          </cell>
          <cell r="I723">
            <v>391.06</v>
          </cell>
          <cell r="J723">
            <v>1955.3</v>
          </cell>
        </row>
        <row r="724">
          <cell r="A724" t="str">
            <v>73.6</v>
          </cell>
          <cell r="B724">
            <v>9</v>
          </cell>
          <cell r="C724" t="str">
            <v>COMPOSIÇÃO 06</v>
          </cell>
          <cell r="D724" t="str">
            <v>LUMINARIA DE LED PARA ILUMINAÇÃO PÚBLICA, COM POTÊNCIA DE CONSUMO DE 100W E EFICIENCIA 110LM/W, FLUXO TOTAL MÍNIMO 11.000LM,  TEMPERATURA DE COR= 5000K +/- 400K, IRC&gt;70, TENSÃO DE ALIMENTAÇÃO ~90 A 277V, COMPOSTA DE BASE PARA INSTALAÇÃO DE RELÉ FOTOELÉTRICO E DISPOSITIVO DE PROTEÇÃO CONTRA DESCARGAS ATMOSFÉRICA-DPS, IP-66,   OU EQUIVALENTE - FORNECIMENTO E INSTALAÇÃO</v>
          </cell>
          <cell r="E724" t="str">
            <v>UN</v>
          </cell>
          <cell r="F724">
            <v>48</v>
          </cell>
          <cell r="G724">
            <v>1259.32</v>
          </cell>
          <cell r="H724">
            <v>39.57</v>
          </cell>
          <cell r="I724">
            <v>1625.95</v>
          </cell>
          <cell r="J724">
            <v>78045.600000000006</v>
          </cell>
        </row>
        <row r="725">
          <cell r="A725" t="str">
            <v>73.7</v>
          </cell>
          <cell r="B725">
            <v>11</v>
          </cell>
          <cell r="C725" t="str">
            <v>91926</v>
          </cell>
          <cell r="D725" t="str">
            <v>CABO DE COBRE FLEXÍVEL ISOLADO, 2,5 MM², ANTI-CHAMA 450/750 V, PARA CIRCUITOS TERMINAIS - FORNECIMENTO E INSTALAÇÃO. AF_12/2015</v>
          </cell>
          <cell r="E725" t="str">
            <v>M</v>
          </cell>
          <cell r="F725">
            <v>179</v>
          </cell>
          <cell r="G725">
            <v>1.32</v>
          </cell>
          <cell r="H725">
            <v>0.99</v>
          </cell>
          <cell r="I725">
            <v>2.89</v>
          </cell>
          <cell r="J725">
            <v>517.31000000000006</v>
          </cell>
        </row>
        <row r="726">
          <cell r="A726" t="str">
            <v>73.8</v>
          </cell>
          <cell r="B726">
            <v>12</v>
          </cell>
          <cell r="C726">
            <v>83399</v>
          </cell>
          <cell r="D726" t="str">
            <v>RELE FOTOELETRICO P/ COMANDO DE ILUMINACAO EXTERNA 220V/1000W - FORNECIMENTO E INSTALACAO</v>
          </cell>
          <cell r="E726" t="str">
            <v>UN</v>
          </cell>
          <cell r="F726">
            <v>48</v>
          </cell>
          <cell r="G726">
            <v>16.260000000000002</v>
          </cell>
          <cell r="H726">
            <v>11.84</v>
          </cell>
          <cell r="I726">
            <v>35.17</v>
          </cell>
          <cell r="J726">
            <v>1688.16</v>
          </cell>
        </row>
        <row r="727">
          <cell r="A727" t="str">
            <v>73.9</v>
          </cell>
          <cell r="B727">
            <v>13</v>
          </cell>
          <cell r="C727" t="str">
            <v xml:space="preserve">COMPOSIÇÃO 07 </v>
          </cell>
          <cell r="D727" t="str">
            <v>CONECTOR DE DERIVAÇÃO PERFURANTE - PRINCIPAL 10-95MM² - DERIVAÇÃO 1,5-10MM² - FORNECIMENTO E INSTALAÇÃO</v>
          </cell>
          <cell r="E727" t="str">
            <v>UN.</v>
          </cell>
          <cell r="F727">
            <v>12</v>
          </cell>
          <cell r="G727">
            <v>5.81</v>
          </cell>
          <cell r="H727">
            <v>4.99</v>
          </cell>
          <cell r="I727">
            <v>13.51</v>
          </cell>
          <cell r="J727">
            <v>162.12</v>
          </cell>
        </row>
        <row r="728">
          <cell r="A728" t="str">
            <v>73.10</v>
          </cell>
          <cell r="B728">
            <v>17</v>
          </cell>
          <cell r="C728" t="str">
            <v>COMPOSIÇÃO 11</v>
          </cell>
          <cell r="D728" t="str">
            <v>PARAFUSO M16 EM ACO GALVANIZADO, COMPRIMENTO = 250 MM, DIAMETRO = 16 MM, ROSCA MAQUINA, CABECA QUADRADA - FORNECIMENTO E INSTALAÇÃO</v>
          </cell>
          <cell r="E728" t="str">
            <v>UN</v>
          </cell>
          <cell r="F728">
            <v>5</v>
          </cell>
          <cell r="G728">
            <v>6.63</v>
          </cell>
          <cell r="H728">
            <v>3.76</v>
          </cell>
          <cell r="I728">
            <v>13</v>
          </cell>
          <cell r="J728">
            <v>65</v>
          </cell>
        </row>
        <row r="729">
          <cell r="A729" t="str">
            <v>73.11</v>
          </cell>
          <cell r="B729">
            <v>18</v>
          </cell>
          <cell r="C729" t="str">
            <v>COMPOSIÇÃO 12</v>
          </cell>
          <cell r="D729" t="str">
            <v>PARAFUSO M16 EM ACO GALVANIZADO, COMPRIMENTO =300 MM, DIAMETRO = 16 MM, ROSCA MAQUINA, CABECA QUADRADA - FORNECIMENTO E INSTALAÇÃO</v>
          </cell>
          <cell r="E729" t="str">
            <v>UN</v>
          </cell>
          <cell r="F729">
            <v>5</v>
          </cell>
          <cell r="G729">
            <v>7.61</v>
          </cell>
          <cell r="H729">
            <v>3.76</v>
          </cell>
          <cell r="I729">
            <v>14.23</v>
          </cell>
          <cell r="J729">
            <v>71.150000000000006</v>
          </cell>
        </row>
        <row r="730">
          <cell r="C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</row>
        <row r="731">
          <cell r="A731">
            <v>74</v>
          </cell>
          <cell r="B731">
            <v>0</v>
          </cell>
          <cell r="C731">
            <v>0</v>
          </cell>
          <cell r="D731" t="str">
            <v>RUA ABELO FERREIRA OLIVEIRA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58723.100000000006</v>
          </cell>
        </row>
        <row r="732">
          <cell r="A732" t="str">
            <v>74.1</v>
          </cell>
          <cell r="B732">
            <v>5</v>
          </cell>
          <cell r="C732" t="str">
            <v>COMPOSIÇÃO 03</v>
          </cell>
          <cell r="D732" t="str">
            <v>RETIRADA DE EQUIPAMENTOS DE ILUMINAÇÃO PÚBLICA (LUMINÁRIA, REATOR, LÂMPADA E FIAÇÃO) EM BRAÇOS DA REDE DE ILUMINAÇÃO PÚBLICA.</v>
          </cell>
          <cell r="E732" t="str">
            <v>UN</v>
          </cell>
          <cell r="F732">
            <v>50</v>
          </cell>
          <cell r="G732">
            <v>0</v>
          </cell>
          <cell r="H732">
            <v>9.41</v>
          </cell>
          <cell r="I732">
            <v>11.77</v>
          </cell>
          <cell r="J732">
            <v>588.5</v>
          </cell>
        </row>
        <row r="733">
          <cell r="A733" t="str">
            <v>74.2</v>
          </cell>
          <cell r="B733">
            <v>7</v>
          </cell>
          <cell r="C733" t="str">
            <v>COMPOSIÇÃO 04</v>
          </cell>
          <cell r="D733" t="str">
            <v>BRAÇO EM TUBO DE AÇO GALV. A QUENTE  D=48,00mm PROJ HOR=2,920mm E PROJ VERT=2,200mm, EM CHAPA 3,00mm CONFORME PROJETO NAS DIMENSÕES - (METALSINTER, CONIPOST, ARTIP OU SIMILAR) - FORNECIMENTO E INSTALAÇÃO.</v>
          </cell>
          <cell r="E733" t="str">
            <v>UN</v>
          </cell>
          <cell r="F733">
            <v>6</v>
          </cell>
          <cell r="G733">
            <v>240.82</v>
          </cell>
          <cell r="H733">
            <v>71.58</v>
          </cell>
          <cell r="I733">
            <v>391.06</v>
          </cell>
          <cell r="J733">
            <v>2346.36</v>
          </cell>
        </row>
        <row r="734">
          <cell r="A734" t="str">
            <v>74.3</v>
          </cell>
          <cell r="B734">
            <v>8</v>
          </cell>
          <cell r="C734" t="str">
            <v>COMPOSIÇÃO 05</v>
          </cell>
          <cell r="D734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734" t="str">
            <v>UN</v>
          </cell>
          <cell r="F734">
            <v>52</v>
          </cell>
          <cell r="G734">
            <v>771.45</v>
          </cell>
          <cell r="H734">
            <v>39.57</v>
          </cell>
          <cell r="I734">
            <v>1015.23</v>
          </cell>
          <cell r="J734">
            <v>52791.96</v>
          </cell>
        </row>
        <row r="735">
          <cell r="A735" t="str">
            <v>74.4</v>
          </cell>
          <cell r="B735">
            <v>11</v>
          </cell>
          <cell r="C735" t="str">
            <v>91926</v>
          </cell>
          <cell r="D735" t="str">
            <v>CABO DE COBRE FLEXÍVEL ISOLADO, 2,5 MM², ANTI-CHAMA 450/750 V, PARA CIRCUITOS TERMINAIS - FORNECIMENTO E INSTALAÇÃO. AF_12/2015</v>
          </cell>
          <cell r="E735" t="str">
            <v>M</v>
          </cell>
          <cell r="F735">
            <v>198</v>
          </cell>
          <cell r="G735">
            <v>1.32</v>
          </cell>
          <cell r="H735">
            <v>0.99</v>
          </cell>
          <cell r="I735">
            <v>2.89</v>
          </cell>
          <cell r="J735">
            <v>572.22</v>
          </cell>
        </row>
        <row r="736">
          <cell r="A736" t="str">
            <v>74.5</v>
          </cell>
          <cell r="B736">
            <v>12</v>
          </cell>
          <cell r="C736">
            <v>83399</v>
          </cell>
          <cell r="D736" t="str">
            <v>RELE FOTOELETRICO P/ COMANDO DE ILUMINACAO EXTERNA 220V/1000W - FORNECIMENTO E INSTALACAO</v>
          </cell>
          <cell r="E736" t="str">
            <v>UN</v>
          </cell>
          <cell r="F736">
            <v>52</v>
          </cell>
          <cell r="G736">
            <v>16.260000000000002</v>
          </cell>
          <cell r="H736">
            <v>11.84</v>
          </cell>
          <cell r="I736">
            <v>35.17</v>
          </cell>
          <cell r="J736">
            <v>1828.8400000000001</v>
          </cell>
        </row>
        <row r="737">
          <cell r="A737" t="str">
            <v>74.6</v>
          </cell>
          <cell r="B737">
            <v>13</v>
          </cell>
          <cell r="C737" t="str">
            <v xml:space="preserve">COMPOSIÇÃO 07 </v>
          </cell>
          <cell r="D737" t="str">
            <v>CONECTOR DE DERIVAÇÃO PERFURANTE - PRINCIPAL 10-95MM² - DERIVAÇÃO 1,5-10MM² - FORNECIMENTO E INSTALAÇÃO</v>
          </cell>
          <cell r="E737" t="str">
            <v>UN.</v>
          </cell>
          <cell r="F737">
            <v>16</v>
          </cell>
          <cell r="G737">
            <v>5.81</v>
          </cell>
          <cell r="H737">
            <v>4.99</v>
          </cell>
          <cell r="I737">
            <v>13.51</v>
          </cell>
          <cell r="J737">
            <v>216.16</v>
          </cell>
        </row>
        <row r="738">
          <cell r="A738" t="str">
            <v>74.7</v>
          </cell>
          <cell r="B738">
            <v>14</v>
          </cell>
          <cell r="C738" t="str">
            <v>COMPOSIÇÃO 08</v>
          </cell>
          <cell r="D738" t="str">
            <v>CINTA AÇO GALVANIZADO 210MM - FORNECIMENTO E INSTALAÇÃO</v>
          </cell>
          <cell r="E738" t="str">
            <v>UN</v>
          </cell>
          <cell r="F738">
            <v>4</v>
          </cell>
          <cell r="G738">
            <v>19.09</v>
          </cell>
          <cell r="H738">
            <v>9.41</v>
          </cell>
          <cell r="I738">
            <v>35.67</v>
          </cell>
          <cell r="J738">
            <v>142.68</v>
          </cell>
        </row>
        <row r="739">
          <cell r="A739" t="str">
            <v>74.8</v>
          </cell>
          <cell r="B739">
            <v>15</v>
          </cell>
          <cell r="C739" t="str">
            <v>COMPOSIÇÃO 09</v>
          </cell>
          <cell r="D739" t="str">
            <v>CINTA AÇO GALVANIZADO 230MM - FORNECIMENTO E INSTALAÇÃO</v>
          </cell>
          <cell r="E739" t="str">
            <v>UN</v>
          </cell>
          <cell r="F739">
            <v>4</v>
          </cell>
          <cell r="G739">
            <v>15.33</v>
          </cell>
          <cell r="H739">
            <v>9.41</v>
          </cell>
          <cell r="I739">
            <v>30.96</v>
          </cell>
          <cell r="J739">
            <v>123.84</v>
          </cell>
        </row>
        <row r="740">
          <cell r="A740" t="str">
            <v>74.9</v>
          </cell>
          <cell r="B740">
            <v>16</v>
          </cell>
          <cell r="C740" t="str">
            <v>COMPOSIÇÃO 10</v>
          </cell>
          <cell r="D740" t="str">
            <v>PARAFUSO FRANCES M16 EM ACO GALVANIZADO, COMPRIMENTO = 70 MM, DIAMETRO = 16MM, CABECA ABAULADA - FORNECIMENTO E INSTALAÇÃO</v>
          </cell>
          <cell r="E740" t="str">
            <v>UN</v>
          </cell>
          <cell r="F740">
            <v>8</v>
          </cell>
          <cell r="G740">
            <v>2.98</v>
          </cell>
          <cell r="H740">
            <v>2.82</v>
          </cell>
          <cell r="I740">
            <v>7.26</v>
          </cell>
          <cell r="J740">
            <v>58.08</v>
          </cell>
        </row>
        <row r="741">
          <cell r="A741" t="str">
            <v>74.10</v>
          </cell>
          <cell r="B741">
            <v>17</v>
          </cell>
          <cell r="C741" t="str">
            <v>COMPOSIÇÃO 11</v>
          </cell>
          <cell r="D741" t="str">
            <v>PARAFUSO M16 EM ACO GALVANIZADO, COMPRIMENTO = 250 MM, DIAMETRO = 16 MM, ROSCA MAQUINA, CABECA QUADRADA - FORNECIMENTO E INSTALAÇÃO</v>
          </cell>
          <cell r="E741" t="str">
            <v>UN</v>
          </cell>
          <cell r="F741">
            <v>2</v>
          </cell>
          <cell r="G741">
            <v>6.63</v>
          </cell>
          <cell r="H741">
            <v>3.76</v>
          </cell>
          <cell r="I741">
            <v>13</v>
          </cell>
          <cell r="J741">
            <v>26</v>
          </cell>
        </row>
        <row r="742">
          <cell r="A742" t="str">
            <v>74.11</v>
          </cell>
          <cell r="B742">
            <v>18</v>
          </cell>
          <cell r="C742" t="str">
            <v>COMPOSIÇÃO 12</v>
          </cell>
          <cell r="D742" t="str">
            <v>PARAFUSO M16 EM ACO GALVANIZADO, COMPRIMENTO =300 MM, DIAMETRO = 16 MM, ROSCA MAQUINA, CABECA QUADRADA - FORNECIMENTO E INSTALAÇÃO</v>
          </cell>
          <cell r="E742" t="str">
            <v>UN</v>
          </cell>
          <cell r="F742">
            <v>2</v>
          </cell>
          <cell r="G742">
            <v>7.61</v>
          </cell>
          <cell r="H742">
            <v>3.76</v>
          </cell>
          <cell r="I742">
            <v>14.23</v>
          </cell>
          <cell r="J742">
            <v>28.46</v>
          </cell>
        </row>
        <row r="743">
          <cell r="A743">
            <v>0</v>
          </cell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75</v>
          </cell>
          <cell r="B744">
            <v>0</v>
          </cell>
          <cell r="C744">
            <v>0</v>
          </cell>
          <cell r="D744" t="str">
            <v>RUA FERNANDO BASTOS JÚNIOR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52670.760000000009</v>
          </cell>
        </row>
        <row r="745">
          <cell r="A745" t="str">
            <v>75.1</v>
          </cell>
          <cell r="B745">
            <v>5</v>
          </cell>
          <cell r="C745" t="str">
            <v>COMPOSIÇÃO 03</v>
          </cell>
          <cell r="D745" t="str">
            <v>RETIRADA DE EQUIPAMENTOS DE ILUMINAÇÃO PÚBLICA (LUMINÁRIA, REATOR, LÂMPADA E FIAÇÃO) EM BRAÇOS DA REDE DE ILUMINAÇÃO PÚBLICA.</v>
          </cell>
          <cell r="E745" t="str">
            <v>UN</v>
          </cell>
          <cell r="F745">
            <v>42</v>
          </cell>
          <cell r="G745">
            <v>0</v>
          </cell>
          <cell r="H745">
            <v>9.41</v>
          </cell>
          <cell r="I745">
            <v>11.77</v>
          </cell>
          <cell r="J745">
            <v>494.34</v>
          </cell>
        </row>
        <row r="746">
          <cell r="A746" t="str">
            <v>75.2</v>
          </cell>
          <cell r="B746">
            <v>7</v>
          </cell>
          <cell r="C746" t="str">
            <v>COMPOSIÇÃO 04</v>
          </cell>
          <cell r="D746" t="str">
            <v>BRAÇO EM TUBO DE AÇO GALV. A QUENTE  D=48,00mm PROJ HOR=2,920mm E PROJ VERT=2,200mm, EM CHAPA 3,00mm CONFORME PROJETO NAS DIMENSÕES - (METALSINTER, CONIPOST, ARTIP OU SIMILAR) - FORNECIMENTO E INSTALAÇÃO.</v>
          </cell>
          <cell r="E746" t="str">
            <v>UN</v>
          </cell>
          <cell r="F746">
            <v>7</v>
          </cell>
          <cell r="G746">
            <v>240.82</v>
          </cell>
          <cell r="H746">
            <v>71.58</v>
          </cell>
          <cell r="I746">
            <v>391.06</v>
          </cell>
          <cell r="J746">
            <v>2737.42</v>
          </cell>
        </row>
        <row r="747">
          <cell r="A747" t="str">
            <v>75.3</v>
          </cell>
          <cell r="B747">
            <v>8</v>
          </cell>
          <cell r="C747" t="str">
            <v>COMPOSIÇÃO 05</v>
          </cell>
          <cell r="D747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747" t="str">
            <v>UN</v>
          </cell>
          <cell r="F747">
            <v>46</v>
          </cell>
          <cell r="G747">
            <v>771.45</v>
          </cell>
          <cell r="H747">
            <v>39.57</v>
          </cell>
          <cell r="I747">
            <v>1015.23</v>
          </cell>
          <cell r="J747">
            <v>46700.58</v>
          </cell>
        </row>
        <row r="748">
          <cell r="A748" t="str">
            <v>75.4</v>
          </cell>
          <cell r="B748">
            <v>11</v>
          </cell>
          <cell r="C748" t="str">
            <v>91926</v>
          </cell>
          <cell r="D748" t="str">
            <v>CABO DE COBRE FLEXÍVEL ISOLADO, 2,5 MM², ANTI-CHAMA 450/750 V, PARA CIRCUITOS TERMINAIS - FORNECIMENTO E INSTALAÇÃO. AF_12/2015</v>
          </cell>
          <cell r="E748" t="str">
            <v>M</v>
          </cell>
          <cell r="F748">
            <v>247</v>
          </cell>
          <cell r="G748">
            <v>1.32</v>
          </cell>
          <cell r="H748">
            <v>0.99</v>
          </cell>
          <cell r="I748">
            <v>2.89</v>
          </cell>
          <cell r="J748">
            <v>713.83</v>
          </cell>
        </row>
        <row r="749">
          <cell r="A749" t="str">
            <v>75.5</v>
          </cell>
          <cell r="B749">
            <v>12</v>
          </cell>
          <cell r="C749">
            <v>83399</v>
          </cell>
          <cell r="D749" t="str">
            <v>RELE FOTOELETRICO P/ COMANDO DE ILUMINACAO EXTERNA 220V/1000W - FORNECIMENTO E INSTALACAO</v>
          </cell>
          <cell r="E749" t="str">
            <v>UN</v>
          </cell>
          <cell r="F749">
            <v>46</v>
          </cell>
          <cell r="G749">
            <v>16.260000000000002</v>
          </cell>
          <cell r="H749">
            <v>11.84</v>
          </cell>
          <cell r="I749">
            <v>35.17</v>
          </cell>
          <cell r="J749">
            <v>1617.8200000000002</v>
          </cell>
        </row>
        <row r="750">
          <cell r="A750" t="str">
            <v>75.6</v>
          </cell>
          <cell r="B750">
            <v>13</v>
          </cell>
          <cell r="C750" t="str">
            <v xml:space="preserve">COMPOSIÇÃO 07 </v>
          </cell>
          <cell r="D750" t="str">
            <v>CONECTOR DE DERIVAÇÃO PERFURANTE - PRINCIPAL 10-95MM² - DERIVAÇÃO 1,5-10MM² - FORNECIMENTO E INSTALAÇÃO</v>
          </cell>
          <cell r="E750" t="str">
            <v>UN.</v>
          </cell>
          <cell r="F750">
            <v>16</v>
          </cell>
          <cell r="G750">
            <v>5.81</v>
          </cell>
          <cell r="H750">
            <v>4.99</v>
          </cell>
          <cell r="I750">
            <v>13.51</v>
          </cell>
          <cell r="J750">
            <v>216.16</v>
          </cell>
        </row>
        <row r="751">
          <cell r="A751" t="str">
            <v>75.7</v>
          </cell>
          <cell r="B751">
            <v>17</v>
          </cell>
          <cell r="C751" t="str">
            <v>COMPOSIÇÃO 11</v>
          </cell>
          <cell r="D751" t="str">
            <v>PARAFUSO M16 EM ACO GALVANIZADO, COMPRIMENTO = 250 MM, DIAMETRO = 16 MM, ROSCA MAQUINA, CABECA QUADRADA - FORNECIMENTO E INSTALAÇÃO</v>
          </cell>
          <cell r="E751" t="str">
            <v>UN</v>
          </cell>
          <cell r="F751">
            <v>7</v>
          </cell>
          <cell r="G751">
            <v>6.63</v>
          </cell>
          <cell r="H751">
            <v>3.76</v>
          </cell>
          <cell r="I751">
            <v>13</v>
          </cell>
          <cell r="J751">
            <v>91</v>
          </cell>
        </row>
        <row r="752">
          <cell r="A752" t="str">
            <v>75.8</v>
          </cell>
          <cell r="B752">
            <v>18</v>
          </cell>
          <cell r="C752" t="str">
            <v>COMPOSIÇÃO 12</v>
          </cell>
          <cell r="D752" t="str">
            <v>PARAFUSO M16 EM ACO GALVANIZADO, COMPRIMENTO =300 MM, DIAMETRO = 16 MM, ROSCA MAQUINA, CABECA QUADRADA - FORNECIMENTO E INSTALAÇÃO</v>
          </cell>
          <cell r="E752" t="str">
            <v>UN</v>
          </cell>
          <cell r="F752">
            <v>7</v>
          </cell>
          <cell r="G752">
            <v>7.61</v>
          </cell>
          <cell r="H752">
            <v>3.76</v>
          </cell>
          <cell r="I752">
            <v>14.23</v>
          </cell>
          <cell r="J752">
            <v>99.61</v>
          </cell>
        </row>
        <row r="753">
          <cell r="C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</row>
        <row r="754">
          <cell r="A754">
            <v>76</v>
          </cell>
          <cell r="B754">
            <v>0</v>
          </cell>
          <cell r="C754">
            <v>0</v>
          </cell>
          <cell r="D754" t="str">
            <v>RUA EVALDO BARBOSA DA SILVA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63543.109999999993</v>
          </cell>
        </row>
        <row r="755">
          <cell r="A755" t="str">
            <v>76.1</v>
          </cell>
          <cell r="B755">
            <v>5</v>
          </cell>
          <cell r="C755" t="str">
            <v>COMPOSIÇÃO 03</v>
          </cell>
          <cell r="D755" t="str">
            <v>RETIRADA DE EQUIPAMENTOS DE ILUMINAÇÃO PÚBLICA (LUMINÁRIA, REATOR, LÂMPADA E FIAÇÃO) EM BRAÇOS DA REDE DE ILUMINAÇÃO PÚBLICA.</v>
          </cell>
          <cell r="E755" t="str">
            <v>UN</v>
          </cell>
          <cell r="F755">
            <v>37</v>
          </cell>
          <cell r="G755">
            <v>0</v>
          </cell>
          <cell r="H755">
            <v>9.41</v>
          </cell>
          <cell r="I755">
            <v>11.77</v>
          </cell>
          <cell r="J755">
            <v>435.49</v>
          </cell>
        </row>
        <row r="756">
          <cell r="A756" t="str">
            <v>76.2</v>
          </cell>
          <cell r="B756">
            <v>7</v>
          </cell>
          <cell r="C756" t="str">
            <v>COMPOSIÇÃO 04</v>
          </cell>
          <cell r="D756" t="str">
            <v>BRAÇO EM TUBO DE AÇO GALV. A QUENTE  D=48,00mm PROJ HOR=2,920mm E PROJ VERT=2,200mm, EM CHAPA 3,00mm CONFORME PROJETO NAS DIMENSÕES - (METALSINTER, CONIPOST, ARTIP OU SIMILAR) - FORNECIMENTO E INSTALAÇÃO.</v>
          </cell>
          <cell r="E756" t="str">
            <v>UN</v>
          </cell>
          <cell r="F756">
            <v>29</v>
          </cell>
          <cell r="G756">
            <v>240.82</v>
          </cell>
          <cell r="H756">
            <v>71.58</v>
          </cell>
          <cell r="I756">
            <v>391.06</v>
          </cell>
          <cell r="J756">
            <v>11340.74</v>
          </cell>
        </row>
        <row r="757">
          <cell r="A757" t="str">
            <v>76.3</v>
          </cell>
          <cell r="B757">
            <v>8</v>
          </cell>
          <cell r="C757" t="str">
            <v>COMPOSIÇÃO 05</v>
          </cell>
          <cell r="D757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757" t="str">
            <v>UN</v>
          </cell>
          <cell r="F757">
            <v>46</v>
          </cell>
          <cell r="G757">
            <v>771.45</v>
          </cell>
          <cell r="H757">
            <v>39.57</v>
          </cell>
          <cell r="I757">
            <v>1015.23</v>
          </cell>
          <cell r="J757">
            <v>46700.58</v>
          </cell>
        </row>
        <row r="758">
          <cell r="A758" t="str">
            <v>76.4</v>
          </cell>
          <cell r="B758">
            <v>11</v>
          </cell>
          <cell r="C758" t="str">
            <v>91926</v>
          </cell>
          <cell r="D758" t="str">
            <v>CABO DE COBRE FLEXÍVEL ISOLADO, 2,5 MM², ANTI-CHAMA 450/750 V, PARA CIRCUITOS TERMINAIS - FORNECIMENTO E INSTALAÇÃO. AF_12/2015</v>
          </cell>
          <cell r="E758" t="str">
            <v>M</v>
          </cell>
          <cell r="F758">
            <v>341</v>
          </cell>
          <cell r="G758">
            <v>1.32</v>
          </cell>
          <cell r="H758">
            <v>0.99</v>
          </cell>
          <cell r="I758">
            <v>2.89</v>
          </cell>
          <cell r="J758">
            <v>985.49</v>
          </cell>
        </row>
        <row r="759">
          <cell r="A759" t="str">
            <v>76.5</v>
          </cell>
          <cell r="B759">
            <v>12</v>
          </cell>
          <cell r="C759">
            <v>83399</v>
          </cell>
          <cell r="D759" t="str">
            <v>RELE FOTOELETRICO P/ COMANDO DE ILUMINACAO EXTERNA 220V/1000W - FORNECIMENTO E INSTALACAO</v>
          </cell>
          <cell r="E759" t="str">
            <v>UN</v>
          </cell>
          <cell r="F759">
            <v>46</v>
          </cell>
          <cell r="G759">
            <v>16.260000000000002</v>
          </cell>
          <cell r="H759">
            <v>11.84</v>
          </cell>
          <cell r="I759">
            <v>35.17</v>
          </cell>
          <cell r="J759">
            <v>1617.8200000000002</v>
          </cell>
        </row>
        <row r="760">
          <cell r="A760" t="str">
            <v>76.6</v>
          </cell>
          <cell r="B760">
            <v>13</v>
          </cell>
          <cell r="C760" t="str">
            <v xml:space="preserve">COMPOSIÇÃO 07 </v>
          </cell>
          <cell r="D760" t="str">
            <v>CONECTOR DE DERIVAÇÃO PERFURANTE - PRINCIPAL 10-95MM² - DERIVAÇÃO 1,5-10MM² - FORNECIMENTO E INSTALAÇÃO</v>
          </cell>
          <cell r="E760" t="str">
            <v>UN.</v>
          </cell>
          <cell r="F760">
            <v>60</v>
          </cell>
          <cell r="G760">
            <v>5.81</v>
          </cell>
          <cell r="H760">
            <v>4.99</v>
          </cell>
          <cell r="I760">
            <v>13.51</v>
          </cell>
          <cell r="J760">
            <v>810.6</v>
          </cell>
        </row>
        <row r="761">
          <cell r="A761" t="str">
            <v>76.7</v>
          </cell>
          <cell r="B761">
            <v>14</v>
          </cell>
          <cell r="C761" t="str">
            <v>COMPOSIÇÃO 08</v>
          </cell>
          <cell r="D761" t="str">
            <v>CINTA AÇO GALVANIZADO 210MM - FORNECIMENTO E INSTALAÇÃO</v>
          </cell>
          <cell r="E761" t="str">
            <v>UN</v>
          </cell>
          <cell r="F761">
            <v>16</v>
          </cell>
          <cell r="G761">
            <v>19.09</v>
          </cell>
          <cell r="H761">
            <v>9.41</v>
          </cell>
          <cell r="I761">
            <v>35.67</v>
          </cell>
          <cell r="J761">
            <v>570.72</v>
          </cell>
        </row>
        <row r="762">
          <cell r="A762" t="str">
            <v>76.8</v>
          </cell>
          <cell r="B762">
            <v>15</v>
          </cell>
          <cell r="C762" t="str">
            <v>COMPOSIÇÃO 09</v>
          </cell>
          <cell r="D762" t="str">
            <v>CINTA AÇO GALVANIZADO 230MM - FORNECIMENTO E INSTALAÇÃO</v>
          </cell>
          <cell r="E762" t="str">
            <v>UN</v>
          </cell>
          <cell r="F762">
            <v>16</v>
          </cell>
          <cell r="G762">
            <v>15.33</v>
          </cell>
          <cell r="H762">
            <v>9.41</v>
          </cell>
          <cell r="I762">
            <v>30.96</v>
          </cell>
          <cell r="J762">
            <v>495.36</v>
          </cell>
        </row>
        <row r="763">
          <cell r="A763" t="str">
            <v>76.9</v>
          </cell>
          <cell r="B763">
            <v>16</v>
          </cell>
          <cell r="C763" t="str">
            <v>COMPOSIÇÃO 10</v>
          </cell>
          <cell r="D763" t="str">
            <v>PARAFUSO FRANCES M16 EM ACO GALVANIZADO, COMPRIMENTO = 70 MM, DIAMETRO = 16MM, CABECA ABAULADA - FORNECIMENTO E INSTALAÇÃO</v>
          </cell>
          <cell r="E763" t="str">
            <v>UN</v>
          </cell>
          <cell r="F763">
            <v>32</v>
          </cell>
          <cell r="G763">
            <v>2.98</v>
          </cell>
          <cell r="H763">
            <v>2.82</v>
          </cell>
          <cell r="I763">
            <v>7.26</v>
          </cell>
          <cell r="J763">
            <v>232.32</v>
          </cell>
        </row>
        <row r="764">
          <cell r="A764" t="str">
            <v>76.10</v>
          </cell>
          <cell r="B764">
            <v>17</v>
          </cell>
          <cell r="C764" t="str">
            <v>COMPOSIÇÃO 11</v>
          </cell>
          <cell r="D764" t="str">
            <v>PARAFUSO M16 EM ACO GALVANIZADO, COMPRIMENTO = 250 MM, DIAMETRO = 16 MM, ROSCA MAQUINA, CABECA QUADRADA - FORNECIMENTO E INSTALAÇÃO</v>
          </cell>
          <cell r="E764" t="str">
            <v>UN</v>
          </cell>
          <cell r="F764">
            <v>13</v>
          </cell>
          <cell r="G764">
            <v>6.63</v>
          </cell>
          <cell r="H764">
            <v>3.76</v>
          </cell>
          <cell r="I764">
            <v>13</v>
          </cell>
          <cell r="J764">
            <v>169</v>
          </cell>
        </row>
        <row r="765">
          <cell r="A765" t="str">
            <v>76.11</v>
          </cell>
          <cell r="B765">
            <v>18</v>
          </cell>
          <cell r="C765" t="str">
            <v>COMPOSIÇÃO 12</v>
          </cell>
          <cell r="D765" t="str">
            <v>PARAFUSO M16 EM ACO GALVANIZADO, COMPRIMENTO =300 MM, DIAMETRO = 16 MM, ROSCA MAQUINA, CABECA QUADRADA - FORNECIMENTO E INSTALAÇÃO</v>
          </cell>
          <cell r="E765" t="str">
            <v>UN</v>
          </cell>
          <cell r="F765">
            <v>13</v>
          </cell>
          <cell r="G765">
            <v>7.61</v>
          </cell>
          <cell r="H765">
            <v>3.76</v>
          </cell>
          <cell r="I765">
            <v>14.23</v>
          </cell>
          <cell r="J765">
            <v>184.99</v>
          </cell>
        </row>
        <row r="766">
          <cell r="C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</row>
        <row r="767">
          <cell r="A767">
            <v>77</v>
          </cell>
          <cell r="B767">
            <v>0</v>
          </cell>
          <cell r="C767">
            <v>0</v>
          </cell>
          <cell r="D767" t="str">
            <v xml:space="preserve">RUA LEÔNCIO A. FREITAS 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24139.42</v>
          </cell>
        </row>
        <row r="768">
          <cell r="A768" t="str">
            <v>77.1</v>
          </cell>
          <cell r="B768">
            <v>5</v>
          </cell>
          <cell r="C768" t="str">
            <v>COMPOSIÇÃO 03</v>
          </cell>
          <cell r="D768" t="str">
            <v>RETIRADA DE EQUIPAMENTOS DE ILUMINAÇÃO PÚBLICA (LUMINÁRIA, REATOR, LÂMPADA E FIAÇÃO) EM BRAÇOS DA REDE DE ILUMINAÇÃO PÚBLICA.</v>
          </cell>
          <cell r="E768" t="str">
            <v>UN</v>
          </cell>
          <cell r="F768">
            <v>14</v>
          </cell>
          <cell r="G768">
            <v>0</v>
          </cell>
          <cell r="H768">
            <v>9.41</v>
          </cell>
          <cell r="I768">
            <v>11.77</v>
          </cell>
          <cell r="J768">
            <v>164.78</v>
          </cell>
        </row>
        <row r="769">
          <cell r="A769" t="str">
            <v>77.2</v>
          </cell>
          <cell r="B769">
            <v>7</v>
          </cell>
          <cell r="C769" t="str">
            <v>COMPOSIÇÃO 04</v>
          </cell>
          <cell r="D769" t="str">
            <v>BRAÇO EM TUBO DE AÇO GALV. A QUENTE  D=48,00mm PROJ HOR=2,920mm E PROJ VERT=2,200mm, EM CHAPA 3,00mm CONFORME PROJETO NAS DIMENSÕES - (METALSINTER, CONIPOST, ARTIP OU SIMILAR) - FORNECIMENTO E INSTALAÇÃO.</v>
          </cell>
          <cell r="E769" t="str">
            <v>UN</v>
          </cell>
          <cell r="F769">
            <v>6</v>
          </cell>
          <cell r="G769">
            <v>240.82</v>
          </cell>
          <cell r="H769">
            <v>71.58</v>
          </cell>
          <cell r="I769">
            <v>391.06</v>
          </cell>
          <cell r="J769">
            <v>2346.36</v>
          </cell>
        </row>
        <row r="770">
          <cell r="A770" t="str">
            <v>77.3</v>
          </cell>
          <cell r="B770">
            <v>8</v>
          </cell>
          <cell r="C770" t="str">
            <v>COMPOSIÇÃO 05</v>
          </cell>
          <cell r="D77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770" t="str">
            <v>UN</v>
          </cell>
          <cell r="F770">
            <v>20</v>
          </cell>
          <cell r="G770">
            <v>771.45</v>
          </cell>
          <cell r="H770">
            <v>39.57</v>
          </cell>
          <cell r="I770">
            <v>1015.23</v>
          </cell>
          <cell r="J770">
            <v>20304.599999999999</v>
          </cell>
        </row>
        <row r="771">
          <cell r="A771" t="str">
            <v>77.4</v>
          </cell>
          <cell r="B771">
            <v>11</v>
          </cell>
          <cell r="C771" t="str">
            <v>91926</v>
          </cell>
          <cell r="D771" t="str">
            <v>CABO DE COBRE FLEXÍVEL ISOLADO, 2,5 MM², ANTI-CHAMA 450/750 V, PARA CIRCUITOS TERMINAIS - FORNECIMENTO E INSTALAÇÃO. AF_12/2015</v>
          </cell>
          <cell r="E771" t="str">
            <v>M</v>
          </cell>
          <cell r="F771">
            <v>102</v>
          </cell>
          <cell r="G771">
            <v>1.32</v>
          </cell>
          <cell r="H771">
            <v>0.99</v>
          </cell>
          <cell r="I771">
            <v>2.89</v>
          </cell>
          <cell r="J771">
            <v>294.78000000000003</v>
          </cell>
        </row>
        <row r="772">
          <cell r="A772" t="str">
            <v>77.5</v>
          </cell>
          <cell r="B772">
            <v>12</v>
          </cell>
          <cell r="C772">
            <v>83399</v>
          </cell>
          <cell r="D772" t="str">
            <v>RELE FOTOELETRICO P/ COMANDO DE ILUMINACAO EXTERNA 220V/1000W - FORNECIMENTO E INSTALACAO</v>
          </cell>
          <cell r="E772" t="str">
            <v>UN</v>
          </cell>
          <cell r="F772">
            <v>20</v>
          </cell>
          <cell r="G772">
            <v>16.260000000000002</v>
          </cell>
          <cell r="H772">
            <v>11.84</v>
          </cell>
          <cell r="I772">
            <v>35.17</v>
          </cell>
          <cell r="J772">
            <v>703.40000000000009</v>
          </cell>
        </row>
        <row r="773">
          <cell r="A773" t="str">
            <v>77.6</v>
          </cell>
          <cell r="B773">
            <v>13</v>
          </cell>
          <cell r="C773" t="str">
            <v xml:space="preserve">COMPOSIÇÃO 07 </v>
          </cell>
          <cell r="D773" t="str">
            <v>CONECTOR DE DERIVAÇÃO PERFURANTE - PRINCIPAL 10-95MM² - DERIVAÇÃO 1,5-10MM² - FORNECIMENTO E INSTALAÇÃO</v>
          </cell>
          <cell r="E773" t="str">
            <v>UN.</v>
          </cell>
          <cell r="F773">
            <v>12</v>
          </cell>
          <cell r="G773">
            <v>5.81</v>
          </cell>
          <cell r="H773">
            <v>4.99</v>
          </cell>
          <cell r="I773">
            <v>13.51</v>
          </cell>
          <cell r="J773">
            <v>162.12</v>
          </cell>
        </row>
        <row r="774">
          <cell r="A774" t="str">
            <v>77.7</v>
          </cell>
          <cell r="B774">
            <v>17</v>
          </cell>
          <cell r="C774" t="str">
            <v>COMPOSIÇÃO 11</v>
          </cell>
          <cell r="D774" t="str">
            <v>PARAFUSO M16 EM ACO GALVANIZADO, COMPRIMENTO = 250 MM, DIAMETRO = 16 MM, ROSCA MAQUINA, CABECA QUADRADA - FORNECIMENTO E INSTALAÇÃO</v>
          </cell>
          <cell r="E774" t="str">
            <v>UN</v>
          </cell>
          <cell r="F774">
            <v>6</v>
          </cell>
          <cell r="G774">
            <v>6.63</v>
          </cell>
          <cell r="H774">
            <v>3.76</v>
          </cell>
          <cell r="I774">
            <v>13</v>
          </cell>
          <cell r="J774">
            <v>78</v>
          </cell>
        </row>
        <row r="775">
          <cell r="A775" t="str">
            <v>77.8</v>
          </cell>
          <cell r="B775">
            <v>18</v>
          </cell>
          <cell r="C775" t="str">
            <v>COMPOSIÇÃO 12</v>
          </cell>
          <cell r="D775" t="str">
            <v>PARAFUSO M16 EM ACO GALVANIZADO, COMPRIMENTO =300 MM, DIAMETRO = 16 MM, ROSCA MAQUINA, CABECA QUADRADA - FORNECIMENTO E INSTALAÇÃO</v>
          </cell>
          <cell r="E775" t="str">
            <v>UN</v>
          </cell>
          <cell r="F775">
            <v>6</v>
          </cell>
          <cell r="G775">
            <v>7.61</v>
          </cell>
          <cell r="H775">
            <v>3.76</v>
          </cell>
          <cell r="I775">
            <v>14.23</v>
          </cell>
          <cell r="J775">
            <v>85.38</v>
          </cell>
        </row>
        <row r="776">
          <cell r="C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</row>
        <row r="777">
          <cell r="A777">
            <v>78</v>
          </cell>
          <cell r="B777">
            <v>0</v>
          </cell>
          <cell r="C777">
            <v>0</v>
          </cell>
          <cell r="D777" t="str">
            <v>RUA ISAURA DIAS DOS SANTOS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15736</v>
          </cell>
        </row>
        <row r="778">
          <cell r="A778" t="str">
            <v>78.1</v>
          </cell>
          <cell r="B778">
            <v>5</v>
          </cell>
          <cell r="C778" t="str">
            <v>COMPOSIÇÃO 03</v>
          </cell>
          <cell r="D778" t="str">
            <v>RETIRADA DE EQUIPAMENTOS DE ILUMINAÇÃO PÚBLICA (LUMINÁRIA, REATOR, LÂMPADA E FIAÇÃO) EM BRAÇOS DA REDE DE ILUMINAÇÃO PÚBLICA.</v>
          </cell>
          <cell r="E778" t="str">
            <v>UN</v>
          </cell>
          <cell r="F778">
            <v>9</v>
          </cell>
          <cell r="G778">
            <v>0</v>
          </cell>
          <cell r="H778">
            <v>9.41</v>
          </cell>
          <cell r="I778">
            <v>11.77</v>
          </cell>
          <cell r="J778">
            <v>105.92999999999999</v>
          </cell>
        </row>
        <row r="779">
          <cell r="A779" t="str">
            <v>78.2</v>
          </cell>
          <cell r="B779">
            <v>7</v>
          </cell>
          <cell r="C779" t="str">
            <v>COMPOSIÇÃO 04</v>
          </cell>
          <cell r="D779" t="str">
            <v>BRAÇO EM TUBO DE AÇO GALV. A QUENTE  D=48,00mm PROJ HOR=2,920mm E PROJ VERT=2,200mm, EM CHAPA 3,00mm CONFORME PROJETO NAS DIMENSÕES - (METALSINTER, CONIPOST, ARTIP OU SIMILAR) - FORNECIMENTO E INSTALAÇÃO.</v>
          </cell>
          <cell r="E779" t="str">
            <v>UN</v>
          </cell>
          <cell r="F779">
            <v>4</v>
          </cell>
          <cell r="G779">
            <v>240.82</v>
          </cell>
          <cell r="H779">
            <v>71.58</v>
          </cell>
          <cell r="I779">
            <v>391.06</v>
          </cell>
          <cell r="J779">
            <v>1564.24</v>
          </cell>
        </row>
        <row r="780">
          <cell r="A780" t="str">
            <v>78.3</v>
          </cell>
          <cell r="B780">
            <v>8</v>
          </cell>
          <cell r="C780" t="str">
            <v>COMPOSIÇÃO 05</v>
          </cell>
          <cell r="D78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780" t="str">
            <v>UN</v>
          </cell>
          <cell r="F780">
            <v>13</v>
          </cell>
          <cell r="G780">
            <v>771.45</v>
          </cell>
          <cell r="H780">
            <v>39.57</v>
          </cell>
          <cell r="I780">
            <v>1015.23</v>
          </cell>
          <cell r="J780">
            <v>13197.99</v>
          </cell>
        </row>
        <row r="781">
          <cell r="A781" t="str">
            <v>78.4</v>
          </cell>
          <cell r="B781">
            <v>11</v>
          </cell>
          <cell r="C781" t="str">
            <v>91926</v>
          </cell>
          <cell r="D781" t="str">
            <v>CABO DE COBRE FLEXÍVEL ISOLADO, 2,5 MM², ANTI-CHAMA 450/750 V, PARA CIRCUITOS TERMINAIS - FORNECIMENTO E INSTALAÇÃO. AF_12/2015</v>
          </cell>
          <cell r="E781" t="str">
            <v>M</v>
          </cell>
          <cell r="F781">
            <v>67</v>
          </cell>
          <cell r="G781">
            <v>1.32</v>
          </cell>
          <cell r="H781">
            <v>0.99</v>
          </cell>
          <cell r="I781">
            <v>2.89</v>
          </cell>
          <cell r="J781">
            <v>193.63</v>
          </cell>
        </row>
        <row r="782">
          <cell r="A782" t="str">
            <v>78.5</v>
          </cell>
          <cell r="B782">
            <v>12</v>
          </cell>
          <cell r="C782">
            <v>83399</v>
          </cell>
          <cell r="D782" t="str">
            <v>RELE FOTOELETRICO P/ COMANDO DE ILUMINACAO EXTERNA 220V/1000W - FORNECIMENTO E INSTALACAO</v>
          </cell>
          <cell r="E782" t="str">
            <v>UN</v>
          </cell>
          <cell r="F782">
            <v>13</v>
          </cell>
          <cell r="G782">
            <v>16.260000000000002</v>
          </cell>
          <cell r="H782">
            <v>11.84</v>
          </cell>
          <cell r="I782">
            <v>35.17</v>
          </cell>
          <cell r="J782">
            <v>457.21000000000004</v>
          </cell>
        </row>
        <row r="783">
          <cell r="A783" t="str">
            <v>78.6</v>
          </cell>
          <cell r="B783">
            <v>13</v>
          </cell>
          <cell r="C783" t="str">
            <v xml:space="preserve">COMPOSIÇÃO 07 </v>
          </cell>
          <cell r="D783" t="str">
            <v>CONECTOR DE DERIVAÇÃO PERFURANTE - PRINCIPAL 10-95MM² - DERIVAÇÃO 1,5-10MM² - FORNECIMENTO E INSTALAÇÃO</v>
          </cell>
          <cell r="E783" t="str">
            <v>UN.</v>
          </cell>
          <cell r="F783">
            <v>8</v>
          </cell>
          <cell r="G783">
            <v>5.81</v>
          </cell>
          <cell r="H783">
            <v>4.99</v>
          </cell>
          <cell r="I783">
            <v>13.51</v>
          </cell>
          <cell r="J783">
            <v>108.08</v>
          </cell>
        </row>
        <row r="784">
          <cell r="A784" t="str">
            <v>78.7</v>
          </cell>
          <cell r="B784">
            <v>17</v>
          </cell>
          <cell r="C784" t="str">
            <v>COMPOSIÇÃO 11</v>
          </cell>
          <cell r="D784" t="str">
            <v>PARAFUSO M16 EM ACO GALVANIZADO, COMPRIMENTO = 250 MM, DIAMETRO = 16 MM, ROSCA MAQUINA, CABECA QUADRADA - FORNECIMENTO E INSTALAÇÃO</v>
          </cell>
          <cell r="E784" t="str">
            <v>UN</v>
          </cell>
          <cell r="F784">
            <v>4</v>
          </cell>
          <cell r="G784">
            <v>6.63</v>
          </cell>
          <cell r="H784">
            <v>3.76</v>
          </cell>
          <cell r="I784">
            <v>13</v>
          </cell>
          <cell r="J784">
            <v>52</v>
          </cell>
        </row>
        <row r="785">
          <cell r="A785" t="str">
            <v>78.8</v>
          </cell>
          <cell r="B785">
            <v>18</v>
          </cell>
          <cell r="C785" t="str">
            <v>COMPOSIÇÃO 12</v>
          </cell>
          <cell r="D785" t="str">
            <v>PARAFUSO M16 EM ACO GALVANIZADO, COMPRIMENTO =300 MM, DIAMETRO = 16 MM, ROSCA MAQUINA, CABECA QUADRADA - FORNECIMENTO E INSTALAÇÃO</v>
          </cell>
          <cell r="E785" t="str">
            <v>UN</v>
          </cell>
          <cell r="F785">
            <v>4</v>
          </cell>
          <cell r="G785">
            <v>7.61</v>
          </cell>
          <cell r="H785">
            <v>3.76</v>
          </cell>
          <cell r="I785">
            <v>14.23</v>
          </cell>
          <cell r="J785">
            <v>56.92</v>
          </cell>
        </row>
        <row r="786">
          <cell r="C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</row>
        <row r="787">
          <cell r="A787">
            <v>79</v>
          </cell>
          <cell r="B787">
            <v>0</v>
          </cell>
          <cell r="C787">
            <v>0</v>
          </cell>
          <cell r="D787" t="str">
            <v>RUA MONTEIRO LOBATO + ORTOGONAL A RUA NELSON RODRIGUES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19692.759999999998</v>
          </cell>
        </row>
        <row r="788">
          <cell r="A788" t="str">
            <v>79.1</v>
          </cell>
          <cell r="B788">
            <v>5</v>
          </cell>
          <cell r="C788" t="str">
            <v>COMPOSIÇÃO 03</v>
          </cell>
          <cell r="D788" t="str">
            <v>RETIRADA DE EQUIPAMENTOS DE ILUMINAÇÃO PÚBLICA (LUMINÁRIA, REATOR, LÂMPADA E FIAÇÃO) EM BRAÇOS DA REDE DE ILUMINAÇÃO PÚBLICA.</v>
          </cell>
          <cell r="E788" t="str">
            <v>UN</v>
          </cell>
          <cell r="F788">
            <v>7</v>
          </cell>
          <cell r="G788">
            <v>0</v>
          </cell>
          <cell r="H788">
            <v>9.41</v>
          </cell>
          <cell r="I788">
            <v>11.77</v>
          </cell>
          <cell r="J788">
            <v>82.39</v>
          </cell>
        </row>
        <row r="789">
          <cell r="A789" t="str">
            <v>79.2</v>
          </cell>
          <cell r="B789">
            <v>7</v>
          </cell>
          <cell r="C789" t="str">
            <v>COMPOSIÇÃO 04</v>
          </cell>
          <cell r="D789" t="str">
            <v>BRAÇO EM TUBO DE AÇO GALV. A QUENTE  D=48,00mm PROJ HOR=2,920mm E PROJ VERT=2,200mm, EM CHAPA 3,00mm CONFORME PROJETO NAS DIMENSÕES - (METALSINTER, CONIPOST, ARTIP OU SIMILAR) - FORNECIMENTO E INSTALAÇÃO.</v>
          </cell>
          <cell r="E789" t="str">
            <v>UN</v>
          </cell>
          <cell r="F789">
            <v>8</v>
          </cell>
          <cell r="G789">
            <v>240.82</v>
          </cell>
          <cell r="H789">
            <v>71.58</v>
          </cell>
          <cell r="I789">
            <v>391.06</v>
          </cell>
          <cell r="J789">
            <v>3128.48</v>
          </cell>
        </row>
        <row r="790">
          <cell r="A790" t="str">
            <v>79.3</v>
          </cell>
          <cell r="B790">
            <v>8</v>
          </cell>
          <cell r="C790" t="str">
            <v>COMPOSIÇÃO 05</v>
          </cell>
          <cell r="D79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790" t="str">
            <v>UN</v>
          </cell>
          <cell r="F790">
            <v>15</v>
          </cell>
          <cell r="G790">
            <v>771.45</v>
          </cell>
          <cell r="H790">
            <v>39.57</v>
          </cell>
          <cell r="I790">
            <v>1015.23</v>
          </cell>
          <cell r="J790">
            <v>15228.45</v>
          </cell>
        </row>
        <row r="791">
          <cell r="A791" t="str">
            <v>79.4</v>
          </cell>
          <cell r="B791">
            <v>11</v>
          </cell>
          <cell r="C791" t="str">
            <v>91926</v>
          </cell>
          <cell r="D791" t="str">
            <v>CABO DE COBRE FLEXÍVEL ISOLADO, 2,5 MM², ANTI-CHAMA 450/750 V, PARA CIRCUITOS TERMINAIS - FORNECIMENTO E INSTALAÇÃO. AF_12/2015</v>
          </cell>
          <cell r="E791" t="str">
            <v>M</v>
          </cell>
          <cell r="F791">
            <v>101</v>
          </cell>
          <cell r="G791">
            <v>1.32</v>
          </cell>
          <cell r="H791">
            <v>0.99</v>
          </cell>
          <cell r="I791">
            <v>2.89</v>
          </cell>
          <cell r="J791">
            <v>291.89</v>
          </cell>
        </row>
        <row r="792">
          <cell r="A792" t="str">
            <v>79.5</v>
          </cell>
          <cell r="B792">
            <v>12</v>
          </cell>
          <cell r="C792">
            <v>83399</v>
          </cell>
          <cell r="D792" t="str">
            <v>RELE FOTOELETRICO P/ COMANDO DE ILUMINACAO EXTERNA 220V/1000W - FORNECIMENTO E INSTALACAO</v>
          </cell>
          <cell r="E792" t="str">
            <v>UN</v>
          </cell>
          <cell r="F792">
            <v>15</v>
          </cell>
          <cell r="G792">
            <v>16.260000000000002</v>
          </cell>
          <cell r="H792">
            <v>11.84</v>
          </cell>
          <cell r="I792">
            <v>35.17</v>
          </cell>
          <cell r="J792">
            <v>527.55000000000007</v>
          </cell>
        </row>
        <row r="793">
          <cell r="A793" t="str">
            <v>79.6</v>
          </cell>
          <cell r="B793">
            <v>13</v>
          </cell>
          <cell r="C793" t="str">
            <v xml:space="preserve">COMPOSIÇÃO 07 </v>
          </cell>
          <cell r="D793" t="str">
            <v>CONECTOR DE DERIVAÇÃO PERFURANTE - PRINCIPAL 10-95MM² - DERIVAÇÃO 1,5-10MM² - FORNECIMENTO E INSTALAÇÃO</v>
          </cell>
          <cell r="E793" t="str">
            <v>UN.</v>
          </cell>
          <cell r="F793">
            <v>16</v>
          </cell>
          <cell r="G793">
            <v>5.81</v>
          </cell>
          <cell r="H793">
            <v>4.99</v>
          </cell>
          <cell r="I793">
            <v>13.51</v>
          </cell>
          <cell r="J793">
            <v>216.16</v>
          </cell>
        </row>
        <row r="794">
          <cell r="A794" t="str">
            <v>79.7</v>
          </cell>
          <cell r="B794">
            <v>17</v>
          </cell>
          <cell r="C794" t="str">
            <v>COMPOSIÇÃO 11</v>
          </cell>
          <cell r="D794" t="str">
            <v>PARAFUSO M16 EM ACO GALVANIZADO, COMPRIMENTO = 250 MM, DIAMETRO = 16 MM, ROSCA MAQUINA, CABECA QUADRADA - FORNECIMENTO E INSTALAÇÃO</v>
          </cell>
          <cell r="E794" t="str">
            <v>UN</v>
          </cell>
          <cell r="F794">
            <v>8</v>
          </cell>
          <cell r="G794">
            <v>6.63</v>
          </cell>
          <cell r="H794">
            <v>3.76</v>
          </cell>
          <cell r="I794">
            <v>13</v>
          </cell>
          <cell r="J794">
            <v>104</v>
          </cell>
        </row>
        <row r="795">
          <cell r="A795" t="str">
            <v>79.8</v>
          </cell>
          <cell r="B795">
            <v>18</v>
          </cell>
          <cell r="C795" t="str">
            <v>COMPOSIÇÃO 12</v>
          </cell>
          <cell r="D795" t="str">
            <v>PARAFUSO M16 EM ACO GALVANIZADO, COMPRIMENTO =300 MM, DIAMETRO = 16 MM, ROSCA MAQUINA, CABECA QUADRADA - FORNECIMENTO E INSTALAÇÃO</v>
          </cell>
          <cell r="E795" t="str">
            <v>UN</v>
          </cell>
          <cell r="F795">
            <v>8</v>
          </cell>
          <cell r="G795">
            <v>7.61</v>
          </cell>
          <cell r="H795">
            <v>3.76</v>
          </cell>
          <cell r="I795">
            <v>14.23</v>
          </cell>
          <cell r="J795">
            <v>113.84</v>
          </cell>
        </row>
        <row r="796">
          <cell r="C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</row>
        <row r="797">
          <cell r="A797">
            <v>80</v>
          </cell>
          <cell r="B797">
            <v>0</v>
          </cell>
          <cell r="C797">
            <v>0</v>
          </cell>
          <cell r="D797" t="str">
            <v>AV. ANTÔNIO JOSÉ FEITOSA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8846.0800000000017</v>
          </cell>
        </row>
        <row r="798">
          <cell r="A798" t="str">
            <v>80.1</v>
          </cell>
          <cell r="B798">
            <v>5</v>
          </cell>
          <cell r="C798" t="str">
            <v>COMPOSIÇÃO 03</v>
          </cell>
          <cell r="D798" t="str">
            <v>RETIRADA DE EQUIPAMENTOS DE ILUMINAÇÃO PÚBLICA (LUMINÁRIA, REATOR, LÂMPADA E FIAÇÃO) EM BRAÇOS DA REDE DE ILUMINAÇÃO PÚBLICA.</v>
          </cell>
          <cell r="E798" t="str">
            <v>UN</v>
          </cell>
          <cell r="F798">
            <v>8</v>
          </cell>
          <cell r="G798">
            <v>0</v>
          </cell>
          <cell r="H798">
            <v>9.41</v>
          </cell>
          <cell r="I798">
            <v>11.77</v>
          </cell>
          <cell r="J798">
            <v>94.16</v>
          </cell>
        </row>
        <row r="799">
          <cell r="A799" t="str">
            <v>80.2</v>
          </cell>
          <cell r="B799">
            <v>8</v>
          </cell>
          <cell r="C799" t="str">
            <v>COMPOSIÇÃO 05</v>
          </cell>
          <cell r="D799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799" t="str">
            <v>UN</v>
          </cell>
          <cell r="F799">
            <v>8</v>
          </cell>
          <cell r="G799">
            <v>771.45</v>
          </cell>
          <cell r="H799">
            <v>39.57</v>
          </cell>
          <cell r="I799">
            <v>1015.23</v>
          </cell>
          <cell r="J799">
            <v>8121.84</v>
          </cell>
        </row>
        <row r="800">
          <cell r="A800" t="str">
            <v>80.3</v>
          </cell>
          <cell r="B800">
            <v>11</v>
          </cell>
          <cell r="C800" t="str">
            <v>91926</v>
          </cell>
          <cell r="D800" t="str">
            <v>CABO DE COBRE FLEXÍVEL ISOLADO, 2,5 MM², ANTI-CHAMA 450/750 V, PARA CIRCUITOS TERMINAIS - FORNECIMENTO E INSTALAÇÃO. AF_12/2015</v>
          </cell>
          <cell r="E800" t="str">
            <v>M</v>
          </cell>
          <cell r="F800">
            <v>24</v>
          </cell>
          <cell r="G800">
            <v>1.32</v>
          </cell>
          <cell r="H800">
            <v>0.99</v>
          </cell>
          <cell r="I800">
            <v>2.89</v>
          </cell>
          <cell r="J800">
            <v>69.36</v>
          </cell>
        </row>
        <row r="801">
          <cell r="A801" t="str">
            <v>80.4</v>
          </cell>
          <cell r="B801">
            <v>12</v>
          </cell>
          <cell r="C801">
            <v>83399</v>
          </cell>
          <cell r="D801" t="str">
            <v>RELE FOTOELETRICO P/ COMANDO DE ILUMINACAO EXTERNA 220V/1000W - FORNECIMENTO E INSTALACAO</v>
          </cell>
          <cell r="E801" t="str">
            <v>UN</v>
          </cell>
          <cell r="F801">
            <v>8</v>
          </cell>
          <cell r="G801">
            <v>16.260000000000002</v>
          </cell>
          <cell r="H801">
            <v>11.84</v>
          </cell>
          <cell r="I801">
            <v>35.17</v>
          </cell>
          <cell r="J801">
            <v>281.36</v>
          </cell>
        </row>
        <row r="802">
          <cell r="A802" t="str">
            <v>80.5</v>
          </cell>
          <cell r="B802">
            <v>19</v>
          </cell>
          <cell r="C802" t="str">
            <v>COMPOSIÇÃO 14</v>
          </cell>
          <cell r="D802" t="str">
            <v>SUPORTE EXTENSOR PARA BRAÇO DE ILUMINAÇÃO PÚBLICA DE 33MM PARA 48MM - FORNECIMENTO E INSTALAÇÃO</v>
          </cell>
          <cell r="E802" t="str">
            <v>UN</v>
          </cell>
          <cell r="F802">
            <v>6</v>
          </cell>
          <cell r="G802">
            <v>28.75</v>
          </cell>
          <cell r="H802">
            <v>8.4499999999999993</v>
          </cell>
          <cell r="I802">
            <v>46.56</v>
          </cell>
          <cell r="J802">
            <v>279.36</v>
          </cell>
        </row>
        <row r="803">
          <cell r="A803">
            <v>0</v>
          </cell>
          <cell r="B803">
            <v>0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</row>
        <row r="804">
          <cell r="A804">
            <v>81</v>
          </cell>
          <cell r="B804">
            <v>0</v>
          </cell>
          <cell r="C804">
            <v>0</v>
          </cell>
          <cell r="D804" t="str">
            <v xml:space="preserve">RUA DUARTINA S; DE BARROS 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11162.17</v>
          </cell>
        </row>
        <row r="805">
          <cell r="A805" t="str">
            <v>81.1</v>
          </cell>
          <cell r="B805">
            <v>5</v>
          </cell>
          <cell r="C805" t="str">
            <v>COMPOSIÇÃO 03</v>
          </cell>
          <cell r="D805" t="str">
            <v>RETIRADA DE EQUIPAMENTOS DE ILUMINAÇÃO PÚBLICA (LUMINÁRIA, REATOR, LÂMPADA E FIAÇÃO) EM BRAÇOS DA REDE DE ILUMINAÇÃO PÚBLICA.</v>
          </cell>
          <cell r="E805" t="str">
            <v>UN</v>
          </cell>
          <cell r="F805">
            <v>9</v>
          </cell>
          <cell r="G805">
            <v>0</v>
          </cell>
          <cell r="H805">
            <v>9.41</v>
          </cell>
          <cell r="I805">
            <v>11.77</v>
          </cell>
          <cell r="J805">
            <v>105.92999999999999</v>
          </cell>
        </row>
        <row r="806">
          <cell r="A806" t="str">
            <v>81.2</v>
          </cell>
          <cell r="B806">
            <v>7</v>
          </cell>
          <cell r="C806" t="str">
            <v>COMPOSIÇÃO 04</v>
          </cell>
          <cell r="D806" t="str">
            <v>BRAÇO EM TUBO DE AÇO GALV. A QUENTE  D=48,00mm PROJ HOR=2,920mm E PROJ VERT=2,200mm, EM CHAPA 3,00mm CONFORME PROJETO NAS DIMENSÕES - (METALSINTER, CONIPOST, ARTIP OU SIMILAR) - FORNECIMENTO E INSTALAÇÃO.</v>
          </cell>
          <cell r="E806" t="str">
            <v>UN</v>
          </cell>
          <cell r="F806">
            <v>1</v>
          </cell>
          <cell r="G806">
            <v>240.82</v>
          </cell>
          <cell r="H806">
            <v>71.58</v>
          </cell>
          <cell r="I806">
            <v>391.06</v>
          </cell>
          <cell r="J806">
            <v>391.06</v>
          </cell>
        </row>
        <row r="807">
          <cell r="A807" t="str">
            <v>81.3</v>
          </cell>
          <cell r="B807">
            <v>8</v>
          </cell>
          <cell r="C807" t="str">
            <v>COMPOSIÇÃO 05</v>
          </cell>
          <cell r="D807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807" t="str">
            <v>UN</v>
          </cell>
          <cell r="F807">
            <v>10</v>
          </cell>
          <cell r="G807">
            <v>771.45</v>
          </cell>
          <cell r="H807">
            <v>39.57</v>
          </cell>
          <cell r="I807">
            <v>1015.23</v>
          </cell>
          <cell r="J807">
            <v>10152.299999999999</v>
          </cell>
        </row>
        <row r="808">
          <cell r="A808" t="str">
            <v>81.4</v>
          </cell>
          <cell r="B808">
            <v>11</v>
          </cell>
          <cell r="C808" t="str">
            <v>91926</v>
          </cell>
          <cell r="D808" t="str">
            <v>CABO DE COBRE FLEXÍVEL ISOLADO, 2,5 MM², ANTI-CHAMA 450/750 V, PARA CIRCUITOS TERMINAIS - FORNECIMENTO E INSTALAÇÃO. AF_12/2015</v>
          </cell>
          <cell r="E808" t="str">
            <v>M</v>
          </cell>
          <cell r="F808">
            <v>37</v>
          </cell>
          <cell r="G808">
            <v>1.32</v>
          </cell>
          <cell r="H808">
            <v>0.99</v>
          </cell>
          <cell r="I808">
            <v>2.89</v>
          </cell>
          <cell r="J808">
            <v>106.93</v>
          </cell>
        </row>
        <row r="809">
          <cell r="A809" t="str">
            <v>81.5</v>
          </cell>
          <cell r="B809">
            <v>12</v>
          </cell>
          <cell r="C809">
            <v>83399</v>
          </cell>
          <cell r="D809" t="str">
            <v>RELE FOTOELETRICO P/ COMANDO DE ILUMINACAO EXTERNA 220V/1000W - FORNECIMENTO E INSTALACAO</v>
          </cell>
          <cell r="E809" t="str">
            <v>UN</v>
          </cell>
          <cell r="F809">
            <v>10</v>
          </cell>
          <cell r="G809">
            <v>16.260000000000002</v>
          </cell>
          <cell r="H809">
            <v>11.84</v>
          </cell>
          <cell r="I809">
            <v>35.17</v>
          </cell>
          <cell r="J809">
            <v>351.70000000000005</v>
          </cell>
        </row>
        <row r="810">
          <cell r="A810" t="str">
            <v>81.6</v>
          </cell>
          <cell r="B810">
            <v>13</v>
          </cell>
          <cell r="C810" t="str">
            <v xml:space="preserve">COMPOSIÇÃO 07 </v>
          </cell>
          <cell r="D810" t="str">
            <v>CONECTOR DE DERIVAÇÃO PERFURANTE - PRINCIPAL 10-95MM² - DERIVAÇÃO 1,5-10MM² - FORNECIMENTO E INSTALAÇÃO</v>
          </cell>
          <cell r="E810" t="str">
            <v>UN.</v>
          </cell>
          <cell r="F810">
            <v>2</v>
          </cell>
          <cell r="G810">
            <v>5.81</v>
          </cell>
          <cell r="H810">
            <v>4.99</v>
          </cell>
          <cell r="I810">
            <v>13.51</v>
          </cell>
          <cell r="J810">
            <v>27.02</v>
          </cell>
        </row>
        <row r="811">
          <cell r="A811" t="str">
            <v>81.7</v>
          </cell>
          <cell r="B811">
            <v>17</v>
          </cell>
          <cell r="C811" t="str">
            <v>COMPOSIÇÃO 11</v>
          </cell>
          <cell r="D811" t="str">
            <v>PARAFUSO M16 EM ACO GALVANIZADO, COMPRIMENTO = 250 MM, DIAMETRO = 16 MM, ROSCA MAQUINA, CABECA QUADRADA - FORNECIMENTO E INSTALAÇÃO</v>
          </cell>
          <cell r="E811" t="str">
            <v>UN</v>
          </cell>
          <cell r="F811">
            <v>1</v>
          </cell>
          <cell r="G811">
            <v>6.63</v>
          </cell>
          <cell r="H811">
            <v>3.76</v>
          </cell>
          <cell r="I811">
            <v>13</v>
          </cell>
          <cell r="J811">
            <v>13</v>
          </cell>
        </row>
        <row r="812">
          <cell r="A812" t="str">
            <v>81.8</v>
          </cell>
          <cell r="B812">
            <v>18</v>
          </cell>
          <cell r="C812" t="str">
            <v>COMPOSIÇÃO 12</v>
          </cell>
          <cell r="D812" t="str">
            <v>PARAFUSO M16 EM ACO GALVANIZADO, COMPRIMENTO =300 MM, DIAMETRO = 16 MM, ROSCA MAQUINA, CABECA QUADRADA - FORNECIMENTO E INSTALAÇÃO</v>
          </cell>
          <cell r="E812" t="str">
            <v>UN</v>
          </cell>
          <cell r="F812">
            <v>1</v>
          </cell>
          <cell r="G812">
            <v>7.61</v>
          </cell>
          <cell r="H812">
            <v>3.76</v>
          </cell>
          <cell r="I812">
            <v>14.23</v>
          </cell>
          <cell r="J812">
            <v>14.23</v>
          </cell>
        </row>
        <row r="813">
          <cell r="C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</row>
        <row r="814">
          <cell r="A814">
            <v>82</v>
          </cell>
          <cell r="B814">
            <v>0</v>
          </cell>
          <cell r="C814">
            <v>0</v>
          </cell>
          <cell r="D814" t="str">
            <v xml:space="preserve">RUA JOSEFINA DA SILVA RODRIGUES 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13315.62</v>
          </cell>
        </row>
        <row r="815">
          <cell r="A815" t="str">
            <v>82.1</v>
          </cell>
          <cell r="B815">
            <v>5</v>
          </cell>
          <cell r="C815" t="str">
            <v>COMPOSIÇÃO 03</v>
          </cell>
          <cell r="D815" t="str">
            <v>RETIRADA DE EQUIPAMENTOS DE ILUMINAÇÃO PÚBLICA (LUMINÁRIA, REATOR, LÂMPADA E FIAÇÃO) EM BRAÇOS DA REDE DE ILUMINAÇÃO PÚBLICA.</v>
          </cell>
          <cell r="E815" t="str">
            <v>UN</v>
          </cell>
          <cell r="F815">
            <v>12</v>
          </cell>
          <cell r="G815">
            <v>0</v>
          </cell>
          <cell r="H815">
            <v>9.41</v>
          </cell>
          <cell r="I815">
            <v>11.77</v>
          </cell>
          <cell r="J815">
            <v>141.24</v>
          </cell>
        </row>
        <row r="816">
          <cell r="A816" t="str">
            <v>82.2</v>
          </cell>
          <cell r="B816">
            <v>7</v>
          </cell>
          <cell r="C816" t="str">
            <v>COMPOSIÇÃO 04</v>
          </cell>
          <cell r="D816" t="str">
            <v>BRAÇO EM TUBO DE AÇO GALV. A QUENTE  D=48,00mm PROJ HOR=2,920mm E PROJ VERT=2,200mm, EM CHAPA 3,00mm CONFORME PROJETO NAS DIMENSÕES - (METALSINTER, CONIPOST, ARTIP OU SIMILAR) - FORNECIMENTO E INSTALAÇÃO.</v>
          </cell>
          <cell r="E816" t="str">
            <v>UN</v>
          </cell>
          <cell r="F816">
            <v>1</v>
          </cell>
          <cell r="G816">
            <v>240.82</v>
          </cell>
          <cell r="H816">
            <v>71.58</v>
          </cell>
          <cell r="I816">
            <v>391.06</v>
          </cell>
          <cell r="J816">
            <v>391.06</v>
          </cell>
        </row>
        <row r="817">
          <cell r="A817" t="str">
            <v>82.3</v>
          </cell>
          <cell r="B817">
            <v>8</v>
          </cell>
          <cell r="C817" t="str">
            <v>COMPOSIÇÃO 05</v>
          </cell>
          <cell r="D817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817" t="str">
            <v>UN</v>
          </cell>
          <cell r="F817">
            <v>12</v>
          </cell>
          <cell r="G817">
            <v>771.45</v>
          </cell>
          <cell r="H817">
            <v>39.57</v>
          </cell>
          <cell r="I817">
            <v>1015.23</v>
          </cell>
          <cell r="J817">
            <v>12182.76</v>
          </cell>
        </row>
        <row r="818">
          <cell r="A818" t="str">
            <v>82.4</v>
          </cell>
          <cell r="B818">
            <v>11</v>
          </cell>
          <cell r="C818" t="str">
            <v>91926</v>
          </cell>
          <cell r="D818" t="str">
            <v>CABO DE COBRE FLEXÍVEL ISOLADO, 2,5 MM², ANTI-CHAMA 450/750 V, PARA CIRCUITOS TERMINAIS - FORNECIMENTO E INSTALAÇÃO. AF_12/2015</v>
          </cell>
          <cell r="E818" t="str">
            <v>M</v>
          </cell>
          <cell r="F818">
            <v>43</v>
          </cell>
          <cell r="G818">
            <v>1.32</v>
          </cell>
          <cell r="H818">
            <v>0.99</v>
          </cell>
          <cell r="I818">
            <v>2.89</v>
          </cell>
          <cell r="J818">
            <v>124.27000000000001</v>
          </cell>
        </row>
        <row r="819">
          <cell r="A819" t="str">
            <v>82.5</v>
          </cell>
          <cell r="B819">
            <v>12</v>
          </cell>
          <cell r="C819">
            <v>83399</v>
          </cell>
          <cell r="D819" t="str">
            <v>RELE FOTOELETRICO P/ COMANDO DE ILUMINACAO EXTERNA 220V/1000W - FORNECIMENTO E INSTALACAO</v>
          </cell>
          <cell r="E819" t="str">
            <v>UN</v>
          </cell>
          <cell r="F819">
            <v>12</v>
          </cell>
          <cell r="G819">
            <v>16.260000000000002</v>
          </cell>
          <cell r="H819">
            <v>11.84</v>
          </cell>
          <cell r="I819">
            <v>35.17</v>
          </cell>
          <cell r="J819">
            <v>422.04</v>
          </cell>
        </row>
        <row r="820">
          <cell r="A820" t="str">
            <v>82.6</v>
          </cell>
          <cell r="B820">
            <v>13</v>
          </cell>
          <cell r="C820" t="str">
            <v xml:space="preserve">COMPOSIÇÃO 07 </v>
          </cell>
          <cell r="D820" t="str">
            <v>CONECTOR DE DERIVAÇÃO PERFURANTE - PRINCIPAL 10-95MM² - DERIVAÇÃO 1,5-10MM² - FORNECIMENTO E INSTALAÇÃO</v>
          </cell>
          <cell r="E820" t="str">
            <v>UN.</v>
          </cell>
          <cell r="F820">
            <v>2</v>
          </cell>
          <cell r="G820">
            <v>5.81</v>
          </cell>
          <cell r="H820">
            <v>4.99</v>
          </cell>
          <cell r="I820">
            <v>13.51</v>
          </cell>
          <cell r="J820">
            <v>27.02</v>
          </cell>
        </row>
        <row r="821">
          <cell r="A821" t="str">
            <v>82.7</v>
          </cell>
          <cell r="B821">
            <v>17</v>
          </cell>
          <cell r="C821" t="str">
            <v>COMPOSIÇÃO 11</v>
          </cell>
          <cell r="D821" t="str">
            <v>PARAFUSO M16 EM ACO GALVANIZADO, COMPRIMENTO = 250 MM, DIAMETRO = 16 MM, ROSCA MAQUINA, CABECA QUADRADA - FORNECIMENTO E INSTALAÇÃO</v>
          </cell>
          <cell r="E821" t="str">
            <v>UN</v>
          </cell>
          <cell r="F821">
            <v>1</v>
          </cell>
          <cell r="G821">
            <v>6.63</v>
          </cell>
          <cell r="H821">
            <v>3.76</v>
          </cell>
          <cell r="I821">
            <v>13</v>
          </cell>
          <cell r="J821">
            <v>13</v>
          </cell>
        </row>
        <row r="822">
          <cell r="A822" t="str">
            <v>82.8</v>
          </cell>
          <cell r="B822">
            <v>18</v>
          </cell>
          <cell r="C822" t="str">
            <v>COMPOSIÇÃO 12</v>
          </cell>
          <cell r="D822" t="str">
            <v>PARAFUSO M16 EM ACO GALVANIZADO, COMPRIMENTO =300 MM, DIAMETRO = 16 MM, ROSCA MAQUINA, CABECA QUADRADA - FORNECIMENTO E INSTALAÇÃO</v>
          </cell>
          <cell r="E822" t="str">
            <v>UN</v>
          </cell>
          <cell r="F822">
            <v>1</v>
          </cell>
          <cell r="G822">
            <v>7.61</v>
          </cell>
          <cell r="H822">
            <v>3.76</v>
          </cell>
          <cell r="I822">
            <v>14.23</v>
          </cell>
          <cell r="J822">
            <v>14.23</v>
          </cell>
        </row>
        <row r="823">
          <cell r="C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</row>
        <row r="824">
          <cell r="A824">
            <v>83</v>
          </cell>
          <cell r="B824">
            <v>0</v>
          </cell>
          <cell r="C824">
            <v>0</v>
          </cell>
          <cell r="D824" t="str">
            <v>RUA JOÃO FAUSTINO RIBEIRO + RUA RIO VERDE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29293.71</v>
          </cell>
        </row>
        <row r="825">
          <cell r="A825" t="str">
            <v>83.1</v>
          </cell>
          <cell r="B825">
            <v>5</v>
          </cell>
          <cell r="C825" t="str">
            <v>COMPOSIÇÃO 03</v>
          </cell>
          <cell r="D825" t="str">
            <v>RETIRADA DE EQUIPAMENTOS DE ILUMINAÇÃO PÚBLICA (LUMINÁRIA, REATOR, LÂMPADA E FIAÇÃO) EM BRAÇOS DA REDE DE ILUMINAÇÃO PÚBLICA.</v>
          </cell>
          <cell r="E825" t="str">
            <v>UN</v>
          </cell>
          <cell r="F825">
            <v>21</v>
          </cell>
          <cell r="G825">
            <v>0</v>
          </cell>
          <cell r="H825">
            <v>9.41</v>
          </cell>
          <cell r="I825">
            <v>11.77</v>
          </cell>
          <cell r="J825">
            <v>247.17</v>
          </cell>
        </row>
        <row r="826">
          <cell r="A826" t="str">
            <v>83.2</v>
          </cell>
          <cell r="B826">
            <v>7</v>
          </cell>
          <cell r="C826" t="str">
            <v>COMPOSIÇÃO 04</v>
          </cell>
          <cell r="D826" t="str">
            <v>BRAÇO EM TUBO DE AÇO GALV. A QUENTE  D=48,00mm PROJ HOR=2,920mm E PROJ VERT=2,200mm, EM CHAPA 3,00mm CONFORME PROJETO NAS DIMENSÕES - (METALSINTER, CONIPOST, ARTIP OU SIMILAR) - FORNECIMENTO E INSTALAÇÃO.</v>
          </cell>
          <cell r="E826" t="str">
            <v>UN</v>
          </cell>
          <cell r="F826">
            <v>7</v>
          </cell>
          <cell r="G826">
            <v>240.82</v>
          </cell>
          <cell r="H826">
            <v>71.58</v>
          </cell>
          <cell r="I826">
            <v>391.06</v>
          </cell>
          <cell r="J826">
            <v>2737.42</v>
          </cell>
        </row>
        <row r="827">
          <cell r="A827" t="str">
            <v>83.3</v>
          </cell>
          <cell r="B827">
            <v>8</v>
          </cell>
          <cell r="C827" t="str">
            <v>COMPOSIÇÃO 05</v>
          </cell>
          <cell r="D827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827" t="str">
            <v>UN</v>
          </cell>
          <cell r="F827">
            <v>24</v>
          </cell>
          <cell r="G827">
            <v>771.45</v>
          </cell>
          <cell r="H827">
            <v>39.57</v>
          </cell>
          <cell r="I827">
            <v>1015.23</v>
          </cell>
          <cell r="J827">
            <v>24365.52</v>
          </cell>
        </row>
        <row r="828">
          <cell r="A828" t="str">
            <v>83.4</v>
          </cell>
          <cell r="B828">
            <v>11</v>
          </cell>
          <cell r="C828" t="str">
            <v>91926</v>
          </cell>
          <cell r="D828" t="str">
            <v>CABO DE COBRE FLEXÍVEL ISOLADO, 2,5 MM², ANTI-CHAMA 450/750 V, PARA CIRCUITOS TERMINAIS - FORNECIMENTO E INSTALAÇÃO. AF_12/2015</v>
          </cell>
          <cell r="E828" t="str">
            <v>M</v>
          </cell>
          <cell r="F828">
            <v>121</v>
          </cell>
          <cell r="G828">
            <v>1.32</v>
          </cell>
          <cell r="H828">
            <v>0.99</v>
          </cell>
          <cell r="I828">
            <v>2.89</v>
          </cell>
          <cell r="J828">
            <v>349.69</v>
          </cell>
        </row>
        <row r="829">
          <cell r="A829" t="str">
            <v>83.5</v>
          </cell>
          <cell r="B829">
            <v>12</v>
          </cell>
          <cell r="C829">
            <v>83399</v>
          </cell>
          <cell r="D829" t="str">
            <v>RELE FOTOELETRICO P/ COMANDO DE ILUMINACAO EXTERNA 220V/1000W - FORNECIMENTO E INSTALACAO</v>
          </cell>
          <cell r="E829" t="str">
            <v>UN</v>
          </cell>
          <cell r="F829">
            <v>24</v>
          </cell>
          <cell r="G829">
            <v>16.260000000000002</v>
          </cell>
          <cell r="H829">
            <v>11.84</v>
          </cell>
          <cell r="I829">
            <v>35.17</v>
          </cell>
          <cell r="J829">
            <v>844.08</v>
          </cell>
        </row>
        <row r="830">
          <cell r="A830" t="str">
            <v>83.6</v>
          </cell>
          <cell r="B830">
            <v>13</v>
          </cell>
          <cell r="C830" t="str">
            <v xml:space="preserve">COMPOSIÇÃO 07 </v>
          </cell>
          <cell r="D830" t="str">
            <v>CONECTOR DE DERIVAÇÃO PERFURANTE - PRINCIPAL 10-95MM² - DERIVAÇÃO 1,5-10MM² - FORNECIMENTO E INSTALAÇÃO</v>
          </cell>
          <cell r="E830" t="str">
            <v>UN.</v>
          </cell>
          <cell r="F830">
            <v>14</v>
          </cell>
          <cell r="G830">
            <v>5.81</v>
          </cell>
          <cell r="H830">
            <v>4.99</v>
          </cell>
          <cell r="I830">
            <v>13.51</v>
          </cell>
          <cell r="J830">
            <v>189.14</v>
          </cell>
        </row>
        <row r="831">
          <cell r="A831" t="str">
            <v>83.7</v>
          </cell>
          <cell r="B831">
            <v>14</v>
          </cell>
          <cell r="C831" t="str">
            <v>COMPOSIÇÃO 08</v>
          </cell>
          <cell r="D831" t="str">
            <v>CINTA AÇO GALVANIZADO 210MM - FORNECIMENTO E INSTALAÇÃO</v>
          </cell>
          <cell r="E831" t="str">
            <v>UN</v>
          </cell>
          <cell r="F831">
            <v>6</v>
          </cell>
          <cell r="G831">
            <v>19.09</v>
          </cell>
          <cell r="H831">
            <v>9.41</v>
          </cell>
          <cell r="I831">
            <v>35.67</v>
          </cell>
          <cell r="J831">
            <v>214.02</v>
          </cell>
        </row>
        <row r="832">
          <cell r="A832" t="str">
            <v>83.8</v>
          </cell>
          <cell r="B832">
            <v>15</v>
          </cell>
          <cell r="C832" t="str">
            <v>COMPOSIÇÃO 09</v>
          </cell>
          <cell r="D832" t="str">
            <v>CINTA AÇO GALVANIZADO 230MM - FORNECIMENTO E INSTALAÇÃO</v>
          </cell>
          <cell r="E832" t="str">
            <v>UN</v>
          </cell>
          <cell r="F832">
            <v>6</v>
          </cell>
          <cell r="G832">
            <v>15.33</v>
          </cell>
          <cell r="H832">
            <v>9.41</v>
          </cell>
          <cell r="I832">
            <v>30.96</v>
          </cell>
          <cell r="J832">
            <v>185.76</v>
          </cell>
        </row>
        <row r="833">
          <cell r="A833" t="str">
            <v>83.9</v>
          </cell>
          <cell r="B833">
            <v>16</v>
          </cell>
          <cell r="C833" t="str">
            <v>COMPOSIÇÃO 10</v>
          </cell>
          <cell r="D833" t="str">
            <v>PARAFUSO FRANCES M16 EM ACO GALVANIZADO, COMPRIMENTO = 70 MM, DIAMETRO = 16MM, CABECA ABAULADA - FORNECIMENTO E INSTALAÇÃO</v>
          </cell>
          <cell r="E833" t="str">
            <v>UN</v>
          </cell>
          <cell r="F833">
            <v>12</v>
          </cell>
          <cell r="G833">
            <v>2.98</v>
          </cell>
          <cell r="H833">
            <v>2.82</v>
          </cell>
          <cell r="I833">
            <v>7.26</v>
          </cell>
          <cell r="J833">
            <v>87.12</v>
          </cell>
        </row>
        <row r="834">
          <cell r="A834" t="str">
            <v>83.10</v>
          </cell>
          <cell r="B834">
            <v>17</v>
          </cell>
          <cell r="C834" t="str">
            <v>COMPOSIÇÃO 11</v>
          </cell>
          <cell r="D834" t="str">
            <v>PARAFUSO M16 EM ACO GALVANIZADO, COMPRIMENTO = 250 MM, DIAMETRO = 16 MM, ROSCA MAQUINA, CABECA QUADRADA - FORNECIMENTO E INSTALAÇÃO</v>
          </cell>
          <cell r="E834" t="str">
            <v>UN</v>
          </cell>
          <cell r="F834">
            <v>1</v>
          </cell>
          <cell r="G834">
            <v>6.63</v>
          </cell>
          <cell r="H834">
            <v>3.76</v>
          </cell>
          <cell r="I834">
            <v>13</v>
          </cell>
          <cell r="J834">
            <v>13</v>
          </cell>
        </row>
        <row r="835">
          <cell r="A835" t="str">
            <v>83.11</v>
          </cell>
          <cell r="B835">
            <v>18</v>
          </cell>
          <cell r="C835" t="str">
            <v>COMPOSIÇÃO 12</v>
          </cell>
          <cell r="D835" t="str">
            <v>PARAFUSO M16 EM ACO GALVANIZADO, COMPRIMENTO =300 MM, DIAMETRO = 16 MM, ROSCA MAQUINA, CABECA QUADRADA - FORNECIMENTO E INSTALAÇÃO</v>
          </cell>
          <cell r="E835" t="str">
            <v>UN</v>
          </cell>
          <cell r="F835">
            <v>1</v>
          </cell>
          <cell r="G835">
            <v>7.61</v>
          </cell>
          <cell r="H835">
            <v>3.76</v>
          </cell>
          <cell r="I835">
            <v>14.23</v>
          </cell>
          <cell r="J835">
            <v>14.23</v>
          </cell>
        </row>
        <row r="836">
          <cell r="A836" t="str">
            <v>83.12</v>
          </cell>
          <cell r="B836">
            <v>19</v>
          </cell>
          <cell r="C836" t="str">
            <v>COMPOSIÇÃO 14</v>
          </cell>
          <cell r="D836" t="str">
            <v>SUPORTE EXTENSOR PARA BRAÇO DE ILUMINAÇÃO PÚBLICA DE 33MM PARA 48MM - FORNECIMENTO E INSTALAÇÃO</v>
          </cell>
          <cell r="E836" t="str">
            <v>UN</v>
          </cell>
          <cell r="F836">
            <v>1</v>
          </cell>
          <cell r="G836">
            <v>28.75</v>
          </cell>
          <cell r="H836">
            <v>8.4499999999999993</v>
          </cell>
          <cell r="I836">
            <v>46.56</v>
          </cell>
          <cell r="J836">
            <v>46.56</v>
          </cell>
        </row>
        <row r="838">
          <cell r="A838">
            <v>84</v>
          </cell>
          <cell r="B838">
            <v>0</v>
          </cell>
          <cell r="C838">
            <v>0</v>
          </cell>
          <cell r="D838" t="str">
            <v>RUA DAVID DO LIVRAMENTO TEIXEIRA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27249.64</v>
          </cell>
        </row>
        <row r="839">
          <cell r="A839" t="str">
            <v>84.1</v>
          </cell>
          <cell r="B839">
            <v>5</v>
          </cell>
          <cell r="C839" t="str">
            <v>COMPOSIÇÃO 03</v>
          </cell>
          <cell r="D839" t="str">
            <v>RETIRADA DE EQUIPAMENTOS DE ILUMINAÇÃO PÚBLICA (LUMINÁRIA, REATOR, LÂMPADA E FIAÇÃO) EM BRAÇOS DA REDE DE ILUMINAÇÃO PÚBLICA.</v>
          </cell>
          <cell r="E839" t="str">
            <v>UN</v>
          </cell>
          <cell r="F839">
            <v>21</v>
          </cell>
          <cell r="G839">
            <v>0</v>
          </cell>
          <cell r="H839">
            <v>9.41</v>
          </cell>
          <cell r="I839">
            <v>11.77</v>
          </cell>
          <cell r="J839">
            <v>247.17</v>
          </cell>
        </row>
        <row r="840">
          <cell r="A840" t="str">
            <v>84.2</v>
          </cell>
          <cell r="B840">
            <v>7</v>
          </cell>
          <cell r="C840" t="str">
            <v>COMPOSIÇÃO 04</v>
          </cell>
          <cell r="D840" t="str">
            <v>BRAÇO EM TUBO DE AÇO GALV. A QUENTE  D=48,00mm PROJ HOR=2,920mm E PROJ VERT=2,200mm, EM CHAPA 3,00mm CONFORME PROJETO NAS DIMENSÕES - (METALSINTER, CONIPOST, ARTIP OU SIMILAR) - FORNECIMENTO E INSTALAÇÃO.</v>
          </cell>
          <cell r="E840" t="str">
            <v>UN</v>
          </cell>
          <cell r="F840">
            <v>5</v>
          </cell>
          <cell r="G840">
            <v>240.82</v>
          </cell>
          <cell r="H840">
            <v>71.58</v>
          </cell>
          <cell r="I840">
            <v>391.06</v>
          </cell>
          <cell r="J840">
            <v>1955.3</v>
          </cell>
        </row>
        <row r="841">
          <cell r="A841" t="str">
            <v>84.3</v>
          </cell>
          <cell r="B841">
            <v>8</v>
          </cell>
          <cell r="C841" t="str">
            <v>COMPOSIÇÃO 05</v>
          </cell>
          <cell r="D841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841" t="str">
            <v>UN</v>
          </cell>
          <cell r="F841">
            <v>23</v>
          </cell>
          <cell r="G841">
            <v>771.45</v>
          </cell>
          <cell r="H841">
            <v>39.57</v>
          </cell>
          <cell r="I841">
            <v>1015.23</v>
          </cell>
          <cell r="J841">
            <v>23350.29</v>
          </cell>
        </row>
        <row r="842">
          <cell r="A842" t="str">
            <v>84.4</v>
          </cell>
          <cell r="B842">
            <v>11</v>
          </cell>
          <cell r="C842" t="str">
            <v>91926</v>
          </cell>
          <cell r="D842" t="str">
            <v>CABO DE COBRE FLEXÍVEL ISOLADO, 2,5 MM², ANTI-CHAMA 450/750 V, PARA CIRCUITOS TERMINAIS - FORNECIMENTO E INSTALAÇÃO. AF_12/2015</v>
          </cell>
          <cell r="E842" t="str">
            <v>M</v>
          </cell>
          <cell r="F842">
            <v>104</v>
          </cell>
          <cell r="G842">
            <v>1.32</v>
          </cell>
          <cell r="H842">
            <v>0.99</v>
          </cell>
          <cell r="I842">
            <v>2.89</v>
          </cell>
          <cell r="J842">
            <v>300.56</v>
          </cell>
        </row>
        <row r="843">
          <cell r="A843" t="str">
            <v>84.5</v>
          </cell>
          <cell r="B843">
            <v>12</v>
          </cell>
          <cell r="C843">
            <v>83399</v>
          </cell>
          <cell r="D843" t="str">
            <v>RELE FOTOELETRICO P/ COMANDO DE ILUMINACAO EXTERNA 220V/1000W - FORNECIMENTO E INSTALACAO</v>
          </cell>
          <cell r="E843" t="str">
            <v>UN</v>
          </cell>
          <cell r="F843">
            <v>23</v>
          </cell>
          <cell r="G843">
            <v>16.260000000000002</v>
          </cell>
          <cell r="H843">
            <v>11.84</v>
          </cell>
          <cell r="I843">
            <v>35.17</v>
          </cell>
          <cell r="J843">
            <v>808.91000000000008</v>
          </cell>
        </row>
        <row r="844">
          <cell r="A844" t="str">
            <v>84.6</v>
          </cell>
          <cell r="B844">
            <v>13</v>
          </cell>
          <cell r="C844" t="str">
            <v xml:space="preserve">COMPOSIÇÃO 07 </v>
          </cell>
          <cell r="D844" t="str">
            <v>CONECTOR DE DERIVAÇÃO PERFURANTE - PRINCIPAL 10-95MM² - DERIVAÇÃO 1,5-10MM² - FORNECIMENTO E INSTALAÇÃO</v>
          </cell>
          <cell r="E844" t="str">
            <v>UN.</v>
          </cell>
          <cell r="F844">
            <v>10</v>
          </cell>
          <cell r="G844">
            <v>5.81</v>
          </cell>
          <cell r="H844">
            <v>4.99</v>
          </cell>
          <cell r="I844">
            <v>13.51</v>
          </cell>
          <cell r="J844">
            <v>135.1</v>
          </cell>
        </row>
        <row r="845">
          <cell r="A845" t="str">
            <v>84.7</v>
          </cell>
          <cell r="B845">
            <v>14</v>
          </cell>
          <cell r="C845" t="str">
            <v>COMPOSIÇÃO 08</v>
          </cell>
          <cell r="D845" t="str">
            <v>CINTA AÇO GALVANIZADO 210MM - FORNECIMENTO E INSTALAÇÃO</v>
          </cell>
          <cell r="E845" t="str">
            <v>UN</v>
          </cell>
          <cell r="F845">
            <v>5</v>
          </cell>
          <cell r="G845">
            <v>19.09</v>
          </cell>
          <cell r="H845">
            <v>9.41</v>
          </cell>
          <cell r="I845">
            <v>35.67</v>
          </cell>
          <cell r="J845">
            <v>178.35000000000002</v>
          </cell>
        </row>
        <row r="846">
          <cell r="A846" t="str">
            <v>84.8</v>
          </cell>
          <cell r="B846">
            <v>15</v>
          </cell>
          <cell r="C846" t="str">
            <v>COMPOSIÇÃO 09</v>
          </cell>
          <cell r="D846" t="str">
            <v>CINTA AÇO GALVANIZADO 230MM - FORNECIMENTO E INSTALAÇÃO</v>
          </cell>
          <cell r="E846" t="str">
            <v>UN</v>
          </cell>
          <cell r="F846">
            <v>5</v>
          </cell>
          <cell r="G846">
            <v>15.33</v>
          </cell>
          <cell r="H846">
            <v>9.41</v>
          </cell>
          <cell r="I846">
            <v>30.96</v>
          </cell>
          <cell r="J846">
            <v>154.80000000000001</v>
          </cell>
        </row>
        <row r="847">
          <cell r="A847" t="str">
            <v>84.9</v>
          </cell>
          <cell r="B847">
            <v>16</v>
          </cell>
          <cell r="C847" t="str">
            <v>COMPOSIÇÃO 10</v>
          </cell>
          <cell r="D847" t="str">
            <v>PARAFUSO FRANCES M16 EM ACO GALVANIZADO, COMPRIMENTO = 70 MM, DIAMETRO = 16MM, CABECA ABAULADA - FORNECIMENTO E INSTALAÇÃO</v>
          </cell>
          <cell r="E847" t="str">
            <v>UN</v>
          </cell>
          <cell r="F847">
            <v>10</v>
          </cell>
          <cell r="G847">
            <v>2.98</v>
          </cell>
          <cell r="H847">
            <v>2.82</v>
          </cell>
          <cell r="I847">
            <v>7.26</v>
          </cell>
          <cell r="J847">
            <v>72.599999999999994</v>
          </cell>
        </row>
        <row r="848">
          <cell r="A848" t="str">
            <v>84.10</v>
          </cell>
          <cell r="B848">
            <v>19</v>
          </cell>
          <cell r="C848" t="str">
            <v>COMPOSIÇÃO 14</v>
          </cell>
          <cell r="D848" t="str">
            <v>SUPORTE EXTENSOR PARA BRAÇO DE ILUMINAÇÃO PÚBLICA DE 33MM PARA 48MM - FORNECIMENTO E INSTALAÇÃO</v>
          </cell>
          <cell r="E848" t="str">
            <v>UN</v>
          </cell>
          <cell r="F848">
            <v>1</v>
          </cell>
          <cell r="G848">
            <v>28.75</v>
          </cell>
          <cell r="H848">
            <v>8.4499999999999993</v>
          </cell>
          <cell r="I848">
            <v>46.56</v>
          </cell>
          <cell r="J848">
            <v>46.56</v>
          </cell>
        </row>
        <row r="850">
          <cell r="A850">
            <v>85</v>
          </cell>
          <cell r="B850">
            <v>0</v>
          </cell>
          <cell r="C850">
            <v>0</v>
          </cell>
          <cell r="D850" t="str">
            <v>AV. ALBERTO B. DE SOUZA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10597.050000000001</v>
          </cell>
        </row>
        <row r="851">
          <cell r="A851" t="str">
            <v>85.1</v>
          </cell>
          <cell r="B851">
            <v>5</v>
          </cell>
          <cell r="C851" t="str">
            <v>COMPOSIÇÃO 03</v>
          </cell>
          <cell r="D851" t="str">
            <v>RETIRADA DE EQUIPAMENTOS DE ILUMINAÇÃO PÚBLICA (LUMINÁRIA, REATOR, LÂMPADA E FIAÇÃO) EM BRAÇOS DA REDE DE ILUMINAÇÃO PÚBLICA.</v>
          </cell>
          <cell r="E851" t="str">
            <v>UN</v>
          </cell>
          <cell r="F851">
            <v>5</v>
          </cell>
          <cell r="G851">
            <v>0</v>
          </cell>
          <cell r="H851">
            <v>9.41</v>
          </cell>
          <cell r="I851">
            <v>11.77</v>
          </cell>
          <cell r="J851">
            <v>58.849999999999994</v>
          </cell>
        </row>
        <row r="852">
          <cell r="A852" t="str">
            <v>85.2</v>
          </cell>
          <cell r="B852">
            <v>7</v>
          </cell>
          <cell r="C852" t="str">
            <v>COMPOSIÇÃO 04</v>
          </cell>
          <cell r="D852" t="str">
            <v>BRAÇO EM TUBO DE AÇO GALV. A QUENTE  D=48,00mm PROJ HOR=2,920mm E PROJ VERT=2,200mm, EM CHAPA 3,00mm CONFORME PROJETO NAS DIMENSÕES - (METALSINTER, CONIPOST, ARTIP OU SIMILAR) - FORNECIMENTO E INSTALAÇÃO.</v>
          </cell>
          <cell r="E852" t="str">
            <v>UN</v>
          </cell>
          <cell r="F852">
            <v>1</v>
          </cell>
          <cell r="G852">
            <v>240.82</v>
          </cell>
          <cell r="H852">
            <v>71.58</v>
          </cell>
          <cell r="I852">
            <v>391.06</v>
          </cell>
          <cell r="J852">
            <v>391.06</v>
          </cell>
        </row>
        <row r="853">
          <cell r="A853" t="str">
            <v>85.3</v>
          </cell>
          <cell r="B853">
            <v>9</v>
          </cell>
          <cell r="C853" t="str">
            <v>COMPOSIÇÃO 06</v>
          </cell>
          <cell r="D853" t="str">
            <v>LUMINARIA DE LED PARA ILUMINAÇÃO PÚBLICA, COM POTÊNCIA DE CONSUMO DE 100W E EFICIENCIA 110LM/W, FLUXO TOTAL MÍNIMO 11.000LM,  TEMPERATURA DE COR= 5000K +/- 400K, IRC&gt;70, TENSÃO DE ALIMENTAÇÃO ~90 A 277V, COMPOSTA DE BASE PARA INSTALAÇÃO DE RELÉ FOTOELÉTRICO E DISPOSITIVO DE PROTEÇÃO CONTRA DESCARGAS ATMOSFÉRICA-DPS, IP-66,   OU EQUIVALENTE - FORNECIMENTO E INSTALAÇÃO</v>
          </cell>
          <cell r="E853" t="str">
            <v>UN</v>
          </cell>
          <cell r="F853">
            <v>6</v>
          </cell>
          <cell r="G853">
            <v>1259.32</v>
          </cell>
          <cell r="H853">
            <v>39.57</v>
          </cell>
          <cell r="I853">
            <v>1625.95</v>
          </cell>
          <cell r="J853">
            <v>9755.7000000000007</v>
          </cell>
        </row>
        <row r="854">
          <cell r="A854" t="str">
            <v>85.4</v>
          </cell>
          <cell r="B854">
            <v>11</v>
          </cell>
          <cell r="C854" t="str">
            <v>91926</v>
          </cell>
          <cell r="D854" t="str">
            <v>CABO DE COBRE FLEXÍVEL ISOLADO, 2,5 MM², ANTI-CHAMA 450/750 V, PARA CIRCUITOS TERMINAIS - FORNECIMENTO E INSTALAÇÃO. AF_12/2015</v>
          </cell>
          <cell r="E854" t="str">
            <v>M</v>
          </cell>
          <cell r="F854">
            <v>25</v>
          </cell>
          <cell r="G854">
            <v>1.32</v>
          </cell>
          <cell r="H854">
            <v>0.99</v>
          </cell>
          <cell r="I854">
            <v>2.89</v>
          </cell>
          <cell r="J854">
            <v>72.25</v>
          </cell>
        </row>
        <row r="855">
          <cell r="A855" t="str">
            <v>85.5</v>
          </cell>
          <cell r="B855">
            <v>12</v>
          </cell>
          <cell r="C855">
            <v>83399</v>
          </cell>
          <cell r="D855" t="str">
            <v>RELE FOTOELETRICO P/ COMANDO DE ILUMINACAO EXTERNA 220V/1000W - FORNECIMENTO E INSTALACAO</v>
          </cell>
          <cell r="E855" t="str">
            <v>UN</v>
          </cell>
          <cell r="F855">
            <v>6</v>
          </cell>
          <cell r="G855">
            <v>16.260000000000002</v>
          </cell>
          <cell r="H855">
            <v>11.84</v>
          </cell>
          <cell r="I855">
            <v>35.17</v>
          </cell>
          <cell r="J855">
            <v>211.02</v>
          </cell>
        </row>
        <row r="856">
          <cell r="A856" t="str">
            <v>85.6</v>
          </cell>
          <cell r="B856">
            <v>13</v>
          </cell>
          <cell r="C856" t="str">
            <v xml:space="preserve">COMPOSIÇÃO 07 </v>
          </cell>
          <cell r="D856" t="str">
            <v>CONECTOR DE DERIVAÇÃO PERFURANTE - PRINCIPAL 10-95MM² - DERIVAÇÃO 1,5-10MM² - FORNECIMENTO E INSTALAÇÃO</v>
          </cell>
          <cell r="E856" t="str">
            <v>UN.</v>
          </cell>
          <cell r="F856">
            <v>2</v>
          </cell>
          <cell r="G856">
            <v>5.81</v>
          </cell>
          <cell r="H856">
            <v>4.99</v>
          </cell>
          <cell r="I856">
            <v>13.51</v>
          </cell>
          <cell r="J856">
            <v>27.02</v>
          </cell>
        </row>
        <row r="857">
          <cell r="A857" t="str">
            <v>85.7</v>
          </cell>
          <cell r="B857">
            <v>14</v>
          </cell>
          <cell r="C857" t="str">
            <v>COMPOSIÇÃO 08</v>
          </cell>
          <cell r="D857" t="str">
            <v>CINTA AÇO GALVANIZADO 210MM - FORNECIMENTO E INSTALAÇÃO</v>
          </cell>
          <cell r="E857" t="str">
            <v>UN</v>
          </cell>
          <cell r="F857">
            <v>1</v>
          </cell>
          <cell r="G857">
            <v>19.09</v>
          </cell>
          <cell r="H857">
            <v>9.41</v>
          </cell>
          <cell r="I857">
            <v>35.67</v>
          </cell>
          <cell r="J857">
            <v>35.67</v>
          </cell>
        </row>
        <row r="858">
          <cell r="A858" t="str">
            <v>85.8</v>
          </cell>
          <cell r="B858">
            <v>15</v>
          </cell>
          <cell r="C858" t="str">
            <v>COMPOSIÇÃO 09</v>
          </cell>
          <cell r="D858" t="str">
            <v>CINTA AÇO GALVANIZADO 230MM - FORNECIMENTO E INSTALAÇÃO</v>
          </cell>
          <cell r="E858" t="str">
            <v>UN</v>
          </cell>
          <cell r="F858">
            <v>1</v>
          </cell>
          <cell r="G858">
            <v>15.33</v>
          </cell>
          <cell r="H858">
            <v>9.41</v>
          </cell>
          <cell r="I858">
            <v>30.96</v>
          </cell>
          <cell r="J858">
            <v>30.96</v>
          </cell>
        </row>
        <row r="859">
          <cell r="A859" t="str">
            <v>85.9</v>
          </cell>
          <cell r="B859">
            <v>16</v>
          </cell>
          <cell r="C859" t="str">
            <v>COMPOSIÇÃO 10</v>
          </cell>
          <cell r="D859" t="str">
            <v>PARAFUSO FRANCES M16 EM ACO GALVANIZADO, COMPRIMENTO = 70 MM, DIAMETRO = 16MM, CABECA ABAULADA - FORNECIMENTO E INSTALAÇÃO</v>
          </cell>
          <cell r="E859" t="str">
            <v>UN</v>
          </cell>
          <cell r="F859">
            <v>2</v>
          </cell>
          <cell r="G859">
            <v>2.98</v>
          </cell>
          <cell r="H859">
            <v>2.82</v>
          </cell>
          <cell r="I859">
            <v>7.26</v>
          </cell>
          <cell r="J859">
            <v>14.52</v>
          </cell>
        </row>
        <row r="861">
          <cell r="A861">
            <v>86</v>
          </cell>
          <cell r="B861">
            <v>0</v>
          </cell>
          <cell r="C861">
            <v>0</v>
          </cell>
          <cell r="D861" t="str">
            <v>RUA MARIA TEIXEIRA DA SILVA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11806.260000000002</v>
          </cell>
        </row>
        <row r="862">
          <cell r="A862" t="str">
            <v>86.1</v>
          </cell>
          <cell r="B862">
            <v>5</v>
          </cell>
          <cell r="C862" t="str">
            <v>COMPOSIÇÃO 03</v>
          </cell>
          <cell r="D862" t="str">
            <v>RETIRADA DE EQUIPAMENTOS DE ILUMINAÇÃO PÚBLICA (LUMINÁRIA, REATOR, LÂMPADA E FIAÇÃO) EM BRAÇOS DA REDE DE ILUMINAÇÃO PÚBLICA.</v>
          </cell>
          <cell r="E862" t="str">
            <v>UN</v>
          </cell>
          <cell r="F862">
            <v>11</v>
          </cell>
          <cell r="G862">
            <v>0</v>
          </cell>
          <cell r="H862">
            <v>9.41</v>
          </cell>
          <cell r="I862">
            <v>11.77</v>
          </cell>
          <cell r="J862">
            <v>129.47</v>
          </cell>
        </row>
        <row r="863">
          <cell r="A863" t="str">
            <v>86.2</v>
          </cell>
          <cell r="B863">
            <v>8</v>
          </cell>
          <cell r="C863" t="str">
            <v>COMPOSIÇÃO 05</v>
          </cell>
          <cell r="D863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863" t="str">
            <v>UN</v>
          </cell>
          <cell r="F863">
            <v>11</v>
          </cell>
          <cell r="G863">
            <v>771.45</v>
          </cell>
          <cell r="H863">
            <v>39.57</v>
          </cell>
          <cell r="I863">
            <v>1015.23</v>
          </cell>
          <cell r="J863">
            <v>11167.53</v>
          </cell>
        </row>
        <row r="864">
          <cell r="A864" t="str">
            <v>86.3</v>
          </cell>
          <cell r="B864">
            <v>11</v>
          </cell>
          <cell r="C864" t="str">
            <v>91926</v>
          </cell>
          <cell r="D864" t="str">
            <v>CABO DE COBRE FLEXÍVEL ISOLADO, 2,5 MM², ANTI-CHAMA 450/750 V, PARA CIRCUITOS TERMINAIS - FORNECIMENTO E INSTALAÇÃO. AF_12/2015</v>
          </cell>
          <cell r="E864" t="str">
            <v>M</v>
          </cell>
          <cell r="F864">
            <v>33</v>
          </cell>
          <cell r="G864">
            <v>1.32</v>
          </cell>
          <cell r="H864">
            <v>0.99</v>
          </cell>
          <cell r="I864">
            <v>2.89</v>
          </cell>
          <cell r="J864">
            <v>95.37</v>
          </cell>
        </row>
        <row r="865">
          <cell r="A865" t="str">
            <v>86.4</v>
          </cell>
          <cell r="B865">
            <v>12</v>
          </cell>
          <cell r="C865">
            <v>83399</v>
          </cell>
          <cell r="D865" t="str">
            <v>RELE FOTOELETRICO P/ COMANDO DE ILUMINACAO EXTERNA 220V/1000W - FORNECIMENTO E INSTALACAO</v>
          </cell>
          <cell r="E865" t="str">
            <v>UN</v>
          </cell>
          <cell r="F865">
            <v>11</v>
          </cell>
          <cell r="G865">
            <v>16.260000000000002</v>
          </cell>
          <cell r="H865">
            <v>11.84</v>
          </cell>
          <cell r="I865">
            <v>35.17</v>
          </cell>
          <cell r="J865">
            <v>386.87</v>
          </cell>
        </row>
        <row r="866">
          <cell r="A866" t="str">
            <v>86.5</v>
          </cell>
          <cell r="B866">
            <v>13</v>
          </cell>
          <cell r="C866" t="str">
            <v xml:space="preserve">COMPOSIÇÃO 07 </v>
          </cell>
          <cell r="D866" t="str">
            <v>CONECTOR DE DERIVAÇÃO PERFURANTE - PRINCIPAL 10-95MM² - DERIVAÇÃO 1,5-10MM² - FORNECIMENTO E INSTALAÇÃO</v>
          </cell>
          <cell r="E866" t="str">
            <v>UN.</v>
          </cell>
          <cell r="F866">
            <v>2</v>
          </cell>
          <cell r="G866">
            <v>5.81</v>
          </cell>
          <cell r="H866">
            <v>4.99</v>
          </cell>
          <cell r="I866">
            <v>13.51</v>
          </cell>
          <cell r="J866">
            <v>27.02</v>
          </cell>
        </row>
        <row r="868">
          <cell r="A868">
            <v>87</v>
          </cell>
          <cell r="B868">
            <v>0</v>
          </cell>
          <cell r="C868">
            <v>0</v>
          </cell>
          <cell r="D868" t="str">
            <v>AV. NAIR JUNQUEIRA PEREIRA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10116.380000000003</v>
          </cell>
        </row>
        <row r="869">
          <cell r="A869" t="str">
            <v>87.1</v>
          </cell>
          <cell r="B869">
            <v>5</v>
          </cell>
          <cell r="C869" t="str">
            <v>COMPOSIÇÃO 03</v>
          </cell>
          <cell r="D869" t="str">
            <v>RETIRADA DE EQUIPAMENTOS DE ILUMINAÇÃO PÚBLICA (LUMINÁRIA, REATOR, LÂMPADA E FIAÇÃO) EM BRAÇOS DA REDE DE ILUMINAÇÃO PÚBLICA.</v>
          </cell>
          <cell r="E869" t="str">
            <v>UN</v>
          </cell>
          <cell r="F869">
            <v>6</v>
          </cell>
          <cell r="G869">
            <v>0</v>
          </cell>
          <cell r="H869">
            <v>9.41</v>
          </cell>
          <cell r="I869">
            <v>11.77</v>
          </cell>
          <cell r="J869">
            <v>70.62</v>
          </cell>
        </row>
        <row r="870">
          <cell r="A870" t="str">
            <v>87.2</v>
          </cell>
          <cell r="B870">
            <v>9</v>
          </cell>
          <cell r="C870" t="str">
            <v>COMPOSIÇÃO 06</v>
          </cell>
          <cell r="D870" t="str">
            <v>LUMINARIA DE LED PARA ILUMINAÇÃO PÚBLICA, COM POTÊNCIA DE CONSUMO DE 100W E EFICIENCIA 110LM/W, FLUXO TOTAL MÍNIMO 11.000LM,  TEMPERATURA DE COR= 5000K +/- 400K, IRC&gt;70, TENSÃO DE ALIMENTAÇÃO ~90 A 277V, COMPOSTA DE BASE PARA INSTALAÇÃO DE RELÉ FOTOELÉTRICO E DISPOSITIVO DE PROTEÇÃO CONTRA DESCARGAS ATMOSFÉRICA-DPS, IP-66,   OU EQUIVALENTE - FORNECIMENTO E INSTALAÇÃO</v>
          </cell>
          <cell r="E870" t="str">
            <v>UN</v>
          </cell>
          <cell r="F870">
            <v>6</v>
          </cell>
          <cell r="G870">
            <v>1259.32</v>
          </cell>
          <cell r="H870">
            <v>39.57</v>
          </cell>
          <cell r="I870">
            <v>1625.95</v>
          </cell>
          <cell r="J870">
            <v>9755.7000000000007</v>
          </cell>
        </row>
        <row r="871">
          <cell r="A871" t="str">
            <v>87.3</v>
          </cell>
          <cell r="B871">
            <v>11</v>
          </cell>
          <cell r="C871" t="str">
            <v>91926</v>
          </cell>
          <cell r="D871" t="str">
            <v>CABO DE COBRE FLEXÍVEL ISOLADO, 2,5 MM², ANTI-CHAMA 450/750 V, PARA CIRCUITOS TERMINAIS - FORNECIMENTO E INSTALAÇÃO. AF_12/2015</v>
          </cell>
          <cell r="E871" t="str">
            <v>M</v>
          </cell>
          <cell r="F871">
            <v>18</v>
          </cell>
          <cell r="G871">
            <v>1.32</v>
          </cell>
          <cell r="H871">
            <v>0.99</v>
          </cell>
          <cell r="I871">
            <v>2.89</v>
          </cell>
          <cell r="J871">
            <v>52.02</v>
          </cell>
        </row>
        <row r="872">
          <cell r="A872" t="str">
            <v>87.4</v>
          </cell>
          <cell r="B872">
            <v>12</v>
          </cell>
          <cell r="C872">
            <v>83399</v>
          </cell>
          <cell r="D872" t="str">
            <v>RELE FOTOELETRICO P/ COMANDO DE ILUMINACAO EXTERNA 220V/1000W - FORNECIMENTO E INSTALACAO</v>
          </cell>
          <cell r="E872" t="str">
            <v>UN</v>
          </cell>
          <cell r="F872">
            <v>6</v>
          </cell>
          <cell r="G872">
            <v>16.260000000000002</v>
          </cell>
          <cell r="H872">
            <v>11.84</v>
          </cell>
          <cell r="I872">
            <v>35.17</v>
          </cell>
          <cell r="J872">
            <v>211.02</v>
          </cell>
        </row>
        <row r="873">
          <cell r="A873" t="str">
            <v>87.5</v>
          </cell>
          <cell r="B873">
            <v>13</v>
          </cell>
          <cell r="C873" t="str">
            <v xml:space="preserve">COMPOSIÇÃO 07 </v>
          </cell>
          <cell r="D873" t="str">
            <v>CONECTOR DE DERIVAÇÃO PERFURANTE - PRINCIPAL 10-95MM² - DERIVAÇÃO 1,5-10MM² - FORNECIMENTO E INSTALAÇÃO</v>
          </cell>
          <cell r="E873" t="str">
            <v>UN.</v>
          </cell>
          <cell r="F873">
            <v>2</v>
          </cell>
          <cell r="G873">
            <v>5.81</v>
          </cell>
          <cell r="H873">
            <v>4.99</v>
          </cell>
          <cell r="I873">
            <v>13.51</v>
          </cell>
          <cell r="J873">
            <v>27.02</v>
          </cell>
        </row>
        <row r="874">
          <cell r="A874">
            <v>0</v>
          </cell>
        </row>
        <row r="875">
          <cell r="A875">
            <v>88</v>
          </cell>
          <cell r="B875">
            <v>0</v>
          </cell>
          <cell r="C875">
            <v>0</v>
          </cell>
          <cell r="D875" t="str">
            <v>RUA CC + RUA DD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6851.5800000000008</v>
          </cell>
        </row>
        <row r="876">
          <cell r="A876" t="str">
            <v>88.1</v>
          </cell>
          <cell r="B876">
            <v>5</v>
          </cell>
          <cell r="C876" t="str">
            <v>COMPOSIÇÃO 03</v>
          </cell>
          <cell r="D876" t="str">
            <v>RETIRADA DE EQUIPAMENTOS DE ILUMINAÇÃO PÚBLICA (LUMINÁRIA, REATOR, LÂMPADA E FIAÇÃO) EM BRAÇOS DA REDE DE ILUMINAÇÃO PÚBLICA.</v>
          </cell>
          <cell r="E876" t="str">
            <v>UN</v>
          </cell>
          <cell r="F876">
            <v>5</v>
          </cell>
          <cell r="G876">
            <v>0</v>
          </cell>
          <cell r="H876">
            <v>9.41</v>
          </cell>
          <cell r="I876">
            <v>11.77</v>
          </cell>
          <cell r="J876">
            <v>58.849999999999994</v>
          </cell>
        </row>
        <row r="877">
          <cell r="A877" t="str">
            <v>88.2</v>
          </cell>
          <cell r="B877">
            <v>7</v>
          </cell>
          <cell r="C877" t="str">
            <v>COMPOSIÇÃO 04</v>
          </cell>
          <cell r="D877" t="str">
            <v>BRAÇO EM TUBO DE AÇO GALV. A QUENTE  D=48,00mm PROJ HOR=2,920mm E PROJ VERT=2,200mm, EM CHAPA 3,00mm CONFORME PROJETO NAS DIMENSÕES - (METALSINTER, CONIPOST, ARTIP OU SIMILAR) - FORNECIMENTO E INSTALAÇÃO.</v>
          </cell>
          <cell r="E877" t="str">
            <v>UN</v>
          </cell>
          <cell r="F877">
            <v>1</v>
          </cell>
          <cell r="G877">
            <v>240.82</v>
          </cell>
          <cell r="H877">
            <v>71.58</v>
          </cell>
          <cell r="I877">
            <v>391.06</v>
          </cell>
          <cell r="J877">
            <v>391.06</v>
          </cell>
        </row>
        <row r="878">
          <cell r="A878" t="str">
            <v>88.3</v>
          </cell>
          <cell r="B878">
            <v>8</v>
          </cell>
          <cell r="C878" t="str">
            <v>COMPOSIÇÃO 05</v>
          </cell>
          <cell r="D878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878" t="str">
            <v>UN</v>
          </cell>
          <cell r="F878">
            <v>6</v>
          </cell>
          <cell r="G878">
            <v>771.45</v>
          </cell>
          <cell r="H878">
            <v>39.57</v>
          </cell>
          <cell r="I878">
            <v>1015.23</v>
          </cell>
          <cell r="J878">
            <v>6091.38</v>
          </cell>
        </row>
        <row r="879">
          <cell r="A879" t="str">
            <v>88.4</v>
          </cell>
          <cell r="B879">
            <v>11</v>
          </cell>
          <cell r="C879" t="str">
            <v>91926</v>
          </cell>
          <cell r="D879" t="str">
            <v>CABO DE COBRE FLEXÍVEL ISOLADO, 2,5 MM², ANTI-CHAMA 450/750 V, PARA CIRCUITOS TERMINAIS - FORNECIMENTO E INSTALAÇÃO. AF_12/2015</v>
          </cell>
          <cell r="E879" t="str">
            <v>M</v>
          </cell>
          <cell r="F879">
            <v>25</v>
          </cell>
          <cell r="G879">
            <v>1.32</v>
          </cell>
          <cell r="H879">
            <v>0.99</v>
          </cell>
          <cell r="I879">
            <v>2.89</v>
          </cell>
          <cell r="J879">
            <v>72.25</v>
          </cell>
        </row>
        <row r="880">
          <cell r="A880" t="str">
            <v>88.5</v>
          </cell>
          <cell r="B880">
            <v>12</v>
          </cell>
          <cell r="C880">
            <v>83399</v>
          </cell>
          <cell r="D880" t="str">
            <v>RELE FOTOELETRICO P/ COMANDO DE ILUMINACAO EXTERNA 220V/1000W - FORNECIMENTO E INSTALACAO</v>
          </cell>
          <cell r="E880" t="str">
            <v>UN</v>
          </cell>
          <cell r="F880">
            <v>6</v>
          </cell>
          <cell r="G880">
            <v>16.260000000000002</v>
          </cell>
          <cell r="H880">
            <v>11.84</v>
          </cell>
          <cell r="I880">
            <v>35.17</v>
          </cell>
          <cell r="J880">
            <v>211.02</v>
          </cell>
        </row>
        <row r="881">
          <cell r="A881" t="str">
            <v>88.6</v>
          </cell>
          <cell r="B881">
            <v>13</v>
          </cell>
          <cell r="C881" t="str">
            <v xml:space="preserve">COMPOSIÇÃO 07 </v>
          </cell>
          <cell r="D881" t="str">
            <v>CONECTOR DE DERIVAÇÃO PERFURANTE - PRINCIPAL 10-95MM² - DERIVAÇÃO 1,5-10MM² - FORNECIMENTO E INSTALAÇÃO</v>
          </cell>
          <cell r="E881" t="str">
            <v>UN.</v>
          </cell>
          <cell r="F881">
            <v>2</v>
          </cell>
          <cell r="G881">
            <v>5.81</v>
          </cell>
          <cell r="H881">
            <v>4.99</v>
          </cell>
          <cell r="I881">
            <v>13.51</v>
          </cell>
          <cell r="J881">
            <v>27.02</v>
          </cell>
        </row>
        <row r="882">
          <cell r="A882">
            <v>0</v>
          </cell>
        </row>
        <row r="883">
          <cell r="A883">
            <v>89</v>
          </cell>
          <cell r="B883">
            <v>0</v>
          </cell>
          <cell r="C883">
            <v>0</v>
          </cell>
          <cell r="D883" t="str">
            <v>RUA BELMIRO ALVES DA SILVA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20370.53</v>
          </cell>
        </row>
        <row r="884">
          <cell r="A884" t="str">
            <v>89.1</v>
          </cell>
          <cell r="B884">
            <v>5</v>
          </cell>
          <cell r="C884" t="str">
            <v>COMPOSIÇÃO 03</v>
          </cell>
          <cell r="D884" t="str">
            <v>RETIRADA DE EQUIPAMENTOS DE ILUMINAÇÃO PÚBLICA (LUMINÁRIA, REATOR, LÂMPADA E FIAÇÃO) EM BRAÇOS DA REDE DE ILUMINAÇÃO PÚBLICA.</v>
          </cell>
          <cell r="E884" t="str">
            <v>UN</v>
          </cell>
          <cell r="F884">
            <v>13</v>
          </cell>
          <cell r="G884">
            <v>0</v>
          </cell>
          <cell r="H884">
            <v>9.41</v>
          </cell>
          <cell r="I884">
            <v>11.77</v>
          </cell>
          <cell r="J884">
            <v>153.01</v>
          </cell>
        </row>
        <row r="885">
          <cell r="A885" t="str">
            <v>89.2</v>
          </cell>
          <cell r="B885">
            <v>7</v>
          </cell>
          <cell r="C885" t="str">
            <v>COMPOSIÇÃO 04</v>
          </cell>
          <cell r="D885" t="str">
            <v>BRAÇO EM TUBO DE AÇO GALV. A QUENTE  D=48,00mm PROJ HOR=2,920mm E PROJ VERT=2,200mm, EM CHAPA 3,00mm CONFORME PROJETO NAS DIMENSÕES - (METALSINTER, CONIPOST, ARTIP OU SIMILAR) - FORNECIMENTO E INSTALAÇÃO.</v>
          </cell>
          <cell r="E885" t="str">
            <v>UN</v>
          </cell>
          <cell r="F885">
            <v>11</v>
          </cell>
          <cell r="G885">
            <v>240.82</v>
          </cell>
          <cell r="H885">
            <v>71.58</v>
          </cell>
          <cell r="I885">
            <v>391.06</v>
          </cell>
          <cell r="J885">
            <v>4301.66</v>
          </cell>
        </row>
        <row r="886">
          <cell r="A886" t="str">
            <v>89.3</v>
          </cell>
          <cell r="B886">
            <v>8</v>
          </cell>
          <cell r="C886" t="str">
            <v>COMPOSIÇÃO 05</v>
          </cell>
          <cell r="D886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886" t="str">
            <v>UN</v>
          </cell>
          <cell r="F886">
            <v>14</v>
          </cell>
          <cell r="G886">
            <v>771.45</v>
          </cell>
          <cell r="H886">
            <v>39.57</v>
          </cell>
          <cell r="I886">
            <v>1015.23</v>
          </cell>
          <cell r="J886">
            <v>14213.220000000001</v>
          </cell>
        </row>
        <row r="887">
          <cell r="A887" t="str">
            <v>89.4</v>
          </cell>
          <cell r="B887">
            <v>11</v>
          </cell>
          <cell r="C887" t="str">
            <v>91926</v>
          </cell>
          <cell r="D887" t="str">
            <v>CABO DE COBRE FLEXÍVEL ISOLADO, 2,5 MM², ANTI-CHAMA 450/750 V, PARA CIRCUITOS TERMINAIS - FORNECIMENTO E INSTALAÇÃO. AF_12/2015</v>
          </cell>
          <cell r="E887" t="str">
            <v>M</v>
          </cell>
          <cell r="F887">
            <v>119</v>
          </cell>
          <cell r="G887">
            <v>1.32</v>
          </cell>
          <cell r="H887">
            <v>0.99</v>
          </cell>
          <cell r="I887">
            <v>2.89</v>
          </cell>
          <cell r="J887">
            <v>343.91</v>
          </cell>
        </row>
        <row r="888">
          <cell r="A888" t="str">
            <v>89.5</v>
          </cell>
          <cell r="B888">
            <v>12</v>
          </cell>
          <cell r="C888">
            <v>83399</v>
          </cell>
          <cell r="D888" t="str">
            <v>RELE FOTOELETRICO P/ COMANDO DE ILUMINACAO EXTERNA 220V/1000W - FORNECIMENTO E INSTALACAO</v>
          </cell>
          <cell r="E888" t="str">
            <v>UN</v>
          </cell>
          <cell r="F888">
            <v>14</v>
          </cell>
          <cell r="G888">
            <v>16.260000000000002</v>
          </cell>
          <cell r="H888">
            <v>11.84</v>
          </cell>
          <cell r="I888">
            <v>35.17</v>
          </cell>
          <cell r="J888">
            <v>492.38</v>
          </cell>
        </row>
        <row r="889">
          <cell r="A889" t="str">
            <v>89.6</v>
          </cell>
          <cell r="B889">
            <v>13</v>
          </cell>
          <cell r="C889" t="str">
            <v xml:space="preserve">COMPOSIÇÃO 07 </v>
          </cell>
          <cell r="D889" t="str">
            <v>CONECTOR DE DERIVAÇÃO PERFURANTE - PRINCIPAL 10-95MM² - DERIVAÇÃO 1,5-10MM² - FORNECIMENTO E INSTALAÇÃO</v>
          </cell>
          <cell r="E889" t="str">
            <v>UN.</v>
          </cell>
          <cell r="F889">
            <v>22</v>
          </cell>
          <cell r="G889">
            <v>5.81</v>
          </cell>
          <cell r="H889">
            <v>4.99</v>
          </cell>
          <cell r="I889">
            <v>13.51</v>
          </cell>
          <cell r="J889">
            <v>297.21999999999997</v>
          </cell>
        </row>
        <row r="890">
          <cell r="A890" t="str">
            <v>89.7</v>
          </cell>
          <cell r="B890">
            <v>14</v>
          </cell>
          <cell r="C890" t="str">
            <v>COMPOSIÇÃO 08</v>
          </cell>
          <cell r="D890" t="str">
            <v>CINTA AÇO GALVANIZADO 210MM - FORNECIMENTO E INSTALAÇÃO</v>
          </cell>
          <cell r="E890" t="str">
            <v>UN</v>
          </cell>
          <cell r="F890">
            <v>5</v>
          </cell>
          <cell r="G890">
            <v>19.09</v>
          </cell>
          <cell r="H890">
            <v>9.41</v>
          </cell>
          <cell r="I890">
            <v>35.67</v>
          </cell>
          <cell r="J890">
            <v>178.35000000000002</v>
          </cell>
        </row>
        <row r="891">
          <cell r="A891" t="str">
            <v>89.8</v>
          </cell>
          <cell r="B891">
            <v>15</v>
          </cell>
          <cell r="C891" t="str">
            <v>COMPOSIÇÃO 09</v>
          </cell>
          <cell r="D891" t="str">
            <v>CINTA AÇO GALVANIZADO 230MM - FORNECIMENTO E INSTALAÇÃO</v>
          </cell>
          <cell r="E891" t="str">
            <v>UN</v>
          </cell>
          <cell r="F891">
            <v>5</v>
          </cell>
          <cell r="G891">
            <v>15.33</v>
          </cell>
          <cell r="H891">
            <v>9.41</v>
          </cell>
          <cell r="I891">
            <v>30.96</v>
          </cell>
          <cell r="J891">
            <v>154.80000000000001</v>
          </cell>
        </row>
        <row r="892">
          <cell r="A892" t="str">
            <v>89.9</v>
          </cell>
          <cell r="B892">
            <v>16</v>
          </cell>
          <cell r="C892" t="str">
            <v>COMPOSIÇÃO 10</v>
          </cell>
          <cell r="D892" t="str">
            <v>PARAFUSO FRANCES M16 EM ACO GALVANIZADO, COMPRIMENTO = 70 MM, DIAMETRO = 16MM, CABECA ABAULADA - FORNECIMENTO E INSTALAÇÃO</v>
          </cell>
          <cell r="E892" t="str">
            <v>UN</v>
          </cell>
          <cell r="F892">
            <v>10</v>
          </cell>
          <cell r="G892">
            <v>2.98</v>
          </cell>
          <cell r="H892">
            <v>2.82</v>
          </cell>
          <cell r="I892">
            <v>7.26</v>
          </cell>
          <cell r="J892">
            <v>72.599999999999994</v>
          </cell>
        </row>
        <row r="893">
          <cell r="A893" t="str">
            <v>89.10</v>
          </cell>
          <cell r="B893">
            <v>17</v>
          </cell>
          <cell r="C893" t="str">
            <v>COMPOSIÇÃO 11</v>
          </cell>
          <cell r="D893" t="str">
            <v>PARAFUSO M16 EM ACO GALVANIZADO, COMPRIMENTO = 250 MM, DIAMETRO = 16 MM, ROSCA MAQUINA, CABECA QUADRADA - FORNECIMENTO E INSTALAÇÃO</v>
          </cell>
          <cell r="E893" t="str">
            <v>UN</v>
          </cell>
          <cell r="F893">
            <v>6</v>
          </cell>
          <cell r="G893">
            <v>6.63</v>
          </cell>
          <cell r="H893">
            <v>3.76</v>
          </cell>
          <cell r="I893">
            <v>13</v>
          </cell>
          <cell r="J893">
            <v>78</v>
          </cell>
        </row>
        <row r="894">
          <cell r="A894" t="str">
            <v>89.11</v>
          </cell>
          <cell r="B894">
            <v>18</v>
          </cell>
          <cell r="C894" t="str">
            <v>COMPOSIÇÃO 12</v>
          </cell>
          <cell r="D894" t="str">
            <v>PARAFUSO M16 EM ACO GALVANIZADO, COMPRIMENTO =300 MM, DIAMETRO = 16 MM, ROSCA MAQUINA, CABECA QUADRADA - FORNECIMENTO E INSTALAÇÃO</v>
          </cell>
          <cell r="E894" t="str">
            <v>UN</v>
          </cell>
          <cell r="F894">
            <v>6</v>
          </cell>
          <cell r="G894">
            <v>7.61</v>
          </cell>
          <cell r="H894">
            <v>3.76</v>
          </cell>
          <cell r="I894">
            <v>14.23</v>
          </cell>
          <cell r="J894">
            <v>85.38</v>
          </cell>
        </row>
        <row r="896">
          <cell r="A896">
            <v>90</v>
          </cell>
          <cell r="B896">
            <v>0</v>
          </cell>
          <cell r="C896">
            <v>0</v>
          </cell>
          <cell r="D896" t="str">
            <v>RUA MARIA DA CONCEIÇÃO PEREIRA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5381.2200000000012</v>
          </cell>
        </row>
        <row r="897">
          <cell r="A897" t="str">
            <v>90.1</v>
          </cell>
          <cell r="B897">
            <v>5</v>
          </cell>
          <cell r="C897" t="str">
            <v>COMPOSIÇÃO 03</v>
          </cell>
          <cell r="D897" t="str">
            <v>RETIRADA DE EQUIPAMENTOS DE ILUMINAÇÃO PÚBLICA (LUMINÁRIA, REATOR, LÂMPADA E FIAÇÃO) EM BRAÇOS DA REDE DE ILUMINAÇÃO PÚBLICA.</v>
          </cell>
          <cell r="E897" t="str">
            <v>UN</v>
          </cell>
          <cell r="F897">
            <v>5</v>
          </cell>
          <cell r="G897">
            <v>0</v>
          </cell>
          <cell r="H897">
            <v>9.41</v>
          </cell>
          <cell r="I897">
            <v>11.77</v>
          </cell>
          <cell r="J897">
            <v>58.849999999999994</v>
          </cell>
        </row>
        <row r="898">
          <cell r="A898" t="str">
            <v>90.2</v>
          </cell>
          <cell r="B898">
            <v>8</v>
          </cell>
          <cell r="C898" t="str">
            <v>COMPOSIÇÃO 05</v>
          </cell>
          <cell r="D898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898" t="str">
            <v>UN</v>
          </cell>
          <cell r="F898">
            <v>5</v>
          </cell>
          <cell r="G898">
            <v>771.45</v>
          </cell>
          <cell r="H898">
            <v>39.57</v>
          </cell>
          <cell r="I898">
            <v>1015.23</v>
          </cell>
          <cell r="J898">
            <v>5076.1499999999996</v>
          </cell>
        </row>
        <row r="899">
          <cell r="A899" t="str">
            <v>90.3</v>
          </cell>
          <cell r="B899">
            <v>11</v>
          </cell>
          <cell r="C899" t="str">
            <v>91926</v>
          </cell>
          <cell r="D899" t="str">
            <v>CABO DE COBRE FLEXÍVEL ISOLADO, 2,5 MM², ANTI-CHAMA 450/750 V, PARA CIRCUITOS TERMINAIS - FORNECIMENTO E INSTALAÇÃO. AF_12/2015</v>
          </cell>
          <cell r="E899" t="str">
            <v>M</v>
          </cell>
          <cell r="F899">
            <v>15</v>
          </cell>
          <cell r="G899">
            <v>1.32</v>
          </cell>
          <cell r="H899">
            <v>0.99</v>
          </cell>
          <cell r="I899">
            <v>2.89</v>
          </cell>
          <cell r="J899">
            <v>43.35</v>
          </cell>
        </row>
        <row r="900">
          <cell r="A900" t="str">
            <v>90.4</v>
          </cell>
          <cell r="B900">
            <v>12</v>
          </cell>
          <cell r="C900">
            <v>83399</v>
          </cell>
          <cell r="D900" t="str">
            <v>RELE FOTOELETRICO P/ COMANDO DE ILUMINACAO EXTERNA 220V/1000W - FORNECIMENTO E INSTALACAO</v>
          </cell>
          <cell r="E900" t="str">
            <v>UN</v>
          </cell>
          <cell r="F900">
            <v>5</v>
          </cell>
          <cell r="G900">
            <v>16.260000000000002</v>
          </cell>
          <cell r="H900">
            <v>11.84</v>
          </cell>
          <cell r="I900">
            <v>35.17</v>
          </cell>
          <cell r="J900">
            <v>175.85000000000002</v>
          </cell>
        </row>
        <row r="901">
          <cell r="A901" t="str">
            <v>90.5</v>
          </cell>
          <cell r="B901">
            <v>13</v>
          </cell>
          <cell r="C901" t="str">
            <v xml:space="preserve">COMPOSIÇÃO 07 </v>
          </cell>
          <cell r="D901" t="str">
            <v>CONECTOR DE DERIVAÇÃO PERFURANTE - PRINCIPAL 10-95MM² - DERIVAÇÃO 1,5-10MM² - FORNECIMENTO E INSTALAÇÃO</v>
          </cell>
          <cell r="E901" t="str">
            <v>UN.</v>
          </cell>
          <cell r="F901">
            <v>2</v>
          </cell>
          <cell r="G901">
            <v>5.81</v>
          </cell>
          <cell r="H901">
            <v>4.99</v>
          </cell>
          <cell r="I901">
            <v>13.51</v>
          </cell>
          <cell r="J901">
            <v>27.02</v>
          </cell>
        </row>
        <row r="903">
          <cell r="A903">
            <v>91</v>
          </cell>
          <cell r="B903">
            <v>0</v>
          </cell>
          <cell r="C903">
            <v>0</v>
          </cell>
          <cell r="D903" t="str">
            <v>RUA ZULMIRA JUNQUEIRA MEIRELLES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18206.66</v>
          </cell>
        </row>
        <row r="904">
          <cell r="A904" t="str">
            <v>91.1</v>
          </cell>
          <cell r="B904">
            <v>5</v>
          </cell>
          <cell r="C904" t="str">
            <v>COMPOSIÇÃO 03</v>
          </cell>
          <cell r="D904" t="str">
            <v>RETIRADA DE EQUIPAMENTOS DE ILUMINAÇÃO PÚBLICA (LUMINÁRIA, REATOR, LÂMPADA E FIAÇÃO) EM BRAÇOS DA REDE DE ILUMINAÇÃO PÚBLICA.</v>
          </cell>
          <cell r="E904" t="str">
            <v>UN</v>
          </cell>
          <cell r="F904">
            <v>15</v>
          </cell>
          <cell r="G904">
            <v>0</v>
          </cell>
          <cell r="H904">
            <v>9.41</v>
          </cell>
          <cell r="I904">
            <v>11.77</v>
          </cell>
          <cell r="J904">
            <v>176.54999999999998</v>
          </cell>
        </row>
        <row r="905">
          <cell r="A905" t="str">
            <v>91.2</v>
          </cell>
          <cell r="B905">
            <v>7</v>
          </cell>
          <cell r="C905" t="str">
            <v>COMPOSIÇÃO 04</v>
          </cell>
          <cell r="D905" t="str">
            <v>BRAÇO EM TUBO DE AÇO GALV. A QUENTE  D=48,00mm PROJ HOR=2,920mm E PROJ VERT=2,200mm, EM CHAPA 3,00mm CONFORME PROJETO NAS DIMENSÕES - (METALSINTER, CONIPOST, ARTIP OU SIMILAR) - FORNECIMENTO E INSTALAÇÃO.</v>
          </cell>
          <cell r="E905" t="str">
            <v>UN</v>
          </cell>
          <cell r="F905">
            <v>4</v>
          </cell>
          <cell r="G905">
            <v>240.82</v>
          </cell>
          <cell r="H905">
            <v>71.58</v>
          </cell>
          <cell r="I905">
            <v>391.06</v>
          </cell>
          <cell r="J905">
            <v>1564.24</v>
          </cell>
        </row>
        <row r="906">
          <cell r="A906" t="str">
            <v>91.3</v>
          </cell>
          <cell r="B906">
            <v>8</v>
          </cell>
          <cell r="C906" t="str">
            <v>COMPOSIÇÃO 05</v>
          </cell>
          <cell r="D906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906" t="str">
            <v>UN</v>
          </cell>
          <cell r="F906">
            <v>15</v>
          </cell>
          <cell r="G906">
            <v>771.45</v>
          </cell>
          <cell r="H906">
            <v>39.57</v>
          </cell>
          <cell r="I906">
            <v>1015.23</v>
          </cell>
          <cell r="J906">
            <v>15228.45</v>
          </cell>
        </row>
        <row r="907">
          <cell r="A907" t="str">
            <v>91.4</v>
          </cell>
          <cell r="B907">
            <v>11</v>
          </cell>
          <cell r="C907" t="str">
            <v>91926</v>
          </cell>
          <cell r="D907" t="str">
            <v>CABO DE COBRE FLEXÍVEL ISOLADO, 2,5 MM², ANTI-CHAMA 450/750 V, PARA CIRCUITOS TERMINAIS - FORNECIMENTO E INSTALAÇÃO. AF_12/2015</v>
          </cell>
          <cell r="E907" t="str">
            <v>M</v>
          </cell>
          <cell r="F907">
            <v>73</v>
          </cell>
          <cell r="G907">
            <v>1.32</v>
          </cell>
          <cell r="H907">
            <v>0.99</v>
          </cell>
          <cell r="I907">
            <v>2.89</v>
          </cell>
          <cell r="J907">
            <v>210.97</v>
          </cell>
        </row>
        <row r="908">
          <cell r="A908" t="str">
            <v>91.5</v>
          </cell>
          <cell r="B908">
            <v>12</v>
          </cell>
          <cell r="C908">
            <v>83399</v>
          </cell>
          <cell r="D908" t="str">
            <v>RELE FOTOELETRICO P/ COMANDO DE ILUMINACAO EXTERNA 220V/1000W - FORNECIMENTO E INSTALACAO</v>
          </cell>
          <cell r="E908" t="str">
            <v>UN</v>
          </cell>
          <cell r="F908">
            <v>15</v>
          </cell>
          <cell r="G908">
            <v>16.260000000000002</v>
          </cell>
          <cell r="H908">
            <v>11.84</v>
          </cell>
          <cell r="I908">
            <v>35.17</v>
          </cell>
          <cell r="J908">
            <v>527.55000000000007</v>
          </cell>
        </row>
        <row r="909">
          <cell r="A909" t="str">
            <v>91.6</v>
          </cell>
          <cell r="B909">
            <v>13</v>
          </cell>
          <cell r="C909" t="str">
            <v xml:space="preserve">COMPOSIÇÃO 07 </v>
          </cell>
          <cell r="D909" t="str">
            <v>CONECTOR DE DERIVAÇÃO PERFURANTE - PRINCIPAL 10-95MM² - DERIVAÇÃO 1,5-10MM² - FORNECIMENTO E INSTALAÇÃO</v>
          </cell>
          <cell r="E909" t="str">
            <v>UN.</v>
          </cell>
          <cell r="F909">
            <v>10</v>
          </cell>
          <cell r="G909">
            <v>5.81</v>
          </cell>
          <cell r="H909">
            <v>4.99</v>
          </cell>
          <cell r="I909">
            <v>13.51</v>
          </cell>
          <cell r="J909">
            <v>135.1</v>
          </cell>
        </row>
        <row r="910">
          <cell r="A910" t="str">
            <v>91.7</v>
          </cell>
          <cell r="B910">
            <v>14</v>
          </cell>
          <cell r="C910" t="str">
            <v>COMPOSIÇÃO 08</v>
          </cell>
          <cell r="D910" t="str">
            <v>CINTA AÇO GALVANIZADO 210MM - FORNECIMENTO E INSTALAÇÃO</v>
          </cell>
          <cell r="E910" t="str">
            <v>UN</v>
          </cell>
          <cell r="F910">
            <v>3</v>
          </cell>
          <cell r="G910">
            <v>19.09</v>
          </cell>
          <cell r="H910">
            <v>9.41</v>
          </cell>
          <cell r="I910">
            <v>35.67</v>
          </cell>
          <cell r="J910">
            <v>107.01</v>
          </cell>
        </row>
        <row r="911">
          <cell r="A911" t="str">
            <v>91.8</v>
          </cell>
          <cell r="B911">
            <v>15</v>
          </cell>
          <cell r="C911" t="str">
            <v>COMPOSIÇÃO 09</v>
          </cell>
          <cell r="D911" t="str">
            <v>CINTA AÇO GALVANIZADO 230MM - FORNECIMENTO E INSTALAÇÃO</v>
          </cell>
          <cell r="E911" t="str">
            <v>UN</v>
          </cell>
          <cell r="F911">
            <v>3</v>
          </cell>
          <cell r="G911">
            <v>15.33</v>
          </cell>
          <cell r="H911">
            <v>9.41</v>
          </cell>
          <cell r="I911">
            <v>30.96</v>
          </cell>
          <cell r="J911">
            <v>92.88</v>
          </cell>
        </row>
        <row r="912">
          <cell r="A912" t="str">
            <v>91.9</v>
          </cell>
          <cell r="B912">
            <v>16</v>
          </cell>
          <cell r="C912" t="str">
            <v>COMPOSIÇÃO 10</v>
          </cell>
          <cell r="D912" t="str">
            <v>PARAFUSO FRANCES M16 EM ACO GALVANIZADO, COMPRIMENTO = 70 MM, DIAMETRO = 16MM, CABECA ABAULADA - FORNECIMENTO E INSTALAÇÃO</v>
          </cell>
          <cell r="E912" t="str">
            <v>UN</v>
          </cell>
          <cell r="F912">
            <v>6</v>
          </cell>
          <cell r="G912">
            <v>2.98</v>
          </cell>
          <cell r="H912">
            <v>2.82</v>
          </cell>
          <cell r="I912">
            <v>7.26</v>
          </cell>
          <cell r="J912">
            <v>43.56</v>
          </cell>
        </row>
        <row r="913">
          <cell r="A913" t="str">
            <v>91.10</v>
          </cell>
          <cell r="B913">
            <v>17</v>
          </cell>
          <cell r="C913" t="str">
            <v>COMPOSIÇÃO 11</v>
          </cell>
          <cell r="D913" t="str">
            <v>PARAFUSO M16 EM ACO GALVANIZADO, COMPRIMENTO = 250 MM, DIAMETRO = 16 MM, ROSCA MAQUINA, CABECA QUADRADA - FORNECIMENTO E INSTALAÇÃO</v>
          </cell>
          <cell r="E913" t="str">
            <v>UN</v>
          </cell>
          <cell r="F913">
            <v>1</v>
          </cell>
          <cell r="G913">
            <v>6.63</v>
          </cell>
          <cell r="H913">
            <v>3.76</v>
          </cell>
          <cell r="I913">
            <v>13</v>
          </cell>
          <cell r="J913">
            <v>13</v>
          </cell>
        </row>
        <row r="914">
          <cell r="A914" t="str">
            <v>91.11</v>
          </cell>
          <cell r="B914">
            <v>18</v>
          </cell>
          <cell r="C914" t="str">
            <v>COMPOSIÇÃO 12</v>
          </cell>
          <cell r="D914" t="str">
            <v>PARAFUSO M16 EM ACO GALVANIZADO, COMPRIMENTO =300 MM, DIAMETRO = 16 MM, ROSCA MAQUINA, CABECA QUADRADA - FORNECIMENTO E INSTALAÇÃO</v>
          </cell>
          <cell r="E914" t="str">
            <v>UN</v>
          </cell>
          <cell r="F914">
            <v>1</v>
          </cell>
          <cell r="G914">
            <v>7.61</v>
          </cell>
          <cell r="H914">
            <v>3.76</v>
          </cell>
          <cell r="I914">
            <v>14.23</v>
          </cell>
          <cell r="J914">
            <v>14.23</v>
          </cell>
        </row>
        <row r="915">
          <cell r="A915" t="str">
            <v>91.12</v>
          </cell>
          <cell r="B915">
            <v>19</v>
          </cell>
          <cell r="C915" t="str">
            <v>COMPOSIÇÃO 14</v>
          </cell>
          <cell r="D915" t="str">
            <v>SUPORTE EXTENSOR PARA BRAÇO DE ILUMINAÇÃO PÚBLICA DE 33MM PARA 48MM - FORNECIMENTO E INSTALAÇÃO</v>
          </cell>
          <cell r="E915" t="str">
            <v>UN</v>
          </cell>
          <cell r="F915">
            <v>2</v>
          </cell>
          <cell r="G915">
            <v>28.75</v>
          </cell>
          <cell r="H915">
            <v>8.4499999999999993</v>
          </cell>
          <cell r="I915">
            <v>46.56</v>
          </cell>
          <cell r="J915">
            <v>93.12</v>
          </cell>
        </row>
        <row r="917">
          <cell r="A917">
            <v>92</v>
          </cell>
          <cell r="B917">
            <v>0</v>
          </cell>
          <cell r="C917">
            <v>0</v>
          </cell>
          <cell r="D917" t="str">
            <v>RUA GABRIEL F. DOMINGUES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16592.410000000003</v>
          </cell>
        </row>
        <row r="918">
          <cell r="A918" t="str">
            <v>92.1</v>
          </cell>
          <cell r="B918">
            <v>5</v>
          </cell>
          <cell r="C918" t="str">
            <v>COMPOSIÇÃO 03</v>
          </cell>
          <cell r="D918" t="str">
            <v>RETIRADA DE EQUIPAMENTOS DE ILUMINAÇÃO PÚBLICA (LUMINÁRIA, REATOR, LÂMPADA E FIAÇÃO) EM BRAÇOS DA REDE DE ILUMINAÇÃO PÚBLICA.</v>
          </cell>
          <cell r="E918" t="str">
            <v>UN</v>
          </cell>
          <cell r="F918">
            <v>13</v>
          </cell>
          <cell r="G918">
            <v>0</v>
          </cell>
          <cell r="H918">
            <v>9.41</v>
          </cell>
          <cell r="I918">
            <v>11.77</v>
          </cell>
          <cell r="J918">
            <v>153.01</v>
          </cell>
        </row>
        <row r="919">
          <cell r="A919" t="str">
            <v>92.2</v>
          </cell>
          <cell r="B919">
            <v>7</v>
          </cell>
          <cell r="C919" t="str">
            <v>COMPOSIÇÃO 04</v>
          </cell>
          <cell r="D919" t="str">
            <v>BRAÇO EM TUBO DE AÇO GALV. A QUENTE  D=48,00mm PROJ HOR=2,920mm E PROJ VERT=2,200mm, EM CHAPA 3,00mm CONFORME PROJETO NAS DIMENSÕES - (METALSINTER, CONIPOST, ARTIP OU SIMILAR) - FORNECIMENTO E INSTALAÇÃO.</v>
          </cell>
          <cell r="E919" t="str">
            <v>UN</v>
          </cell>
          <cell r="F919">
            <v>3</v>
          </cell>
          <cell r="G919">
            <v>240.82</v>
          </cell>
          <cell r="H919">
            <v>71.58</v>
          </cell>
          <cell r="I919">
            <v>391.06</v>
          </cell>
          <cell r="J919">
            <v>1173.18</v>
          </cell>
        </row>
        <row r="920">
          <cell r="A920" t="str">
            <v>92.3</v>
          </cell>
          <cell r="B920">
            <v>8</v>
          </cell>
          <cell r="C920" t="str">
            <v>COMPOSIÇÃO 05</v>
          </cell>
          <cell r="D92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920" t="str">
            <v>UN</v>
          </cell>
          <cell r="F920">
            <v>14</v>
          </cell>
          <cell r="G920">
            <v>771.45</v>
          </cell>
          <cell r="H920">
            <v>39.57</v>
          </cell>
          <cell r="I920">
            <v>1015.23</v>
          </cell>
          <cell r="J920">
            <v>14213.220000000001</v>
          </cell>
        </row>
        <row r="921">
          <cell r="A921" t="str">
            <v>92.4</v>
          </cell>
          <cell r="B921">
            <v>11</v>
          </cell>
          <cell r="C921" t="str">
            <v>91926</v>
          </cell>
          <cell r="D921" t="str">
            <v>CABO DE COBRE FLEXÍVEL ISOLADO, 2,5 MM², ANTI-CHAMA 450/750 V, PARA CIRCUITOS TERMINAIS - FORNECIMENTO E INSTALAÇÃO. AF_12/2015</v>
          </cell>
          <cell r="E921" t="str">
            <v>M</v>
          </cell>
          <cell r="F921">
            <v>63</v>
          </cell>
          <cell r="G921">
            <v>1.32</v>
          </cell>
          <cell r="H921">
            <v>0.99</v>
          </cell>
          <cell r="I921">
            <v>2.89</v>
          </cell>
          <cell r="J921">
            <v>182.07000000000002</v>
          </cell>
        </row>
        <row r="922">
          <cell r="A922" t="str">
            <v>92.5</v>
          </cell>
          <cell r="B922">
            <v>12</v>
          </cell>
          <cell r="C922">
            <v>83399</v>
          </cell>
          <cell r="D922" t="str">
            <v>RELE FOTOELETRICO P/ COMANDO DE ILUMINACAO EXTERNA 220V/1000W - FORNECIMENTO E INSTALACAO</v>
          </cell>
          <cell r="E922" t="str">
            <v>UN</v>
          </cell>
          <cell r="F922">
            <v>14</v>
          </cell>
          <cell r="G922">
            <v>16.260000000000002</v>
          </cell>
          <cell r="H922">
            <v>11.84</v>
          </cell>
          <cell r="I922">
            <v>35.17</v>
          </cell>
          <cell r="J922">
            <v>492.38</v>
          </cell>
        </row>
        <row r="923">
          <cell r="A923" t="str">
            <v>92.6</v>
          </cell>
          <cell r="B923">
            <v>13</v>
          </cell>
          <cell r="C923" t="str">
            <v xml:space="preserve">COMPOSIÇÃO 07 </v>
          </cell>
          <cell r="D923" t="str">
            <v>CONECTOR DE DERIVAÇÃO PERFURANTE - PRINCIPAL 10-95MM² - DERIVAÇÃO 1,5-10MM² - FORNECIMENTO E INSTALAÇÃO</v>
          </cell>
          <cell r="E923" t="str">
            <v>UN.</v>
          </cell>
          <cell r="F923">
            <v>10</v>
          </cell>
          <cell r="G923">
            <v>5.81</v>
          </cell>
          <cell r="H923">
            <v>4.99</v>
          </cell>
          <cell r="I923">
            <v>13.51</v>
          </cell>
          <cell r="J923">
            <v>135.1</v>
          </cell>
        </row>
        <row r="924">
          <cell r="A924" t="str">
            <v>92.7</v>
          </cell>
          <cell r="B924">
            <v>14</v>
          </cell>
          <cell r="C924" t="str">
            <v>COMPOSIÇÃO 08</v>
          </cell>
          <cell r="D924" t="str">
            <v>CINTA AÇO GALVANIZADO 210MM - FORNECIMENTO E INSTALAÇÃO</v>
          </cell>
          <cell r="E924" t="str">
            <v>UN</v>
          </cell>
          <cell r="F924">
            <v>3</v>
          </cell>
          <cell r="G924">
            <v>19.09</v>
          </cell>
          <cell r="H924">
            <v>9.41</v>
          </cell>
          <cell r="I924">
            <v>35.67</v>
          </cell>
          <cell r="J924">
            <v>107.01</v>
          </cell>
        </row>
        <row r="925">
          <cell r="A925" t="str">
            <v>92.8</v>
          </cell>
          <cell r="B925">
            <v>15</v>
          </cell>
          <cell r="C925" t="str">
            <v>COMPOSIÇÃO 09</v>
          </cell>
          <cell r="D925" t="str">
            <v>CINTA AÇO GALVANIZADO 230MM - FORNECIMENTO E INSTALAÇÃO</v>
          </cell>
          <cell r="E925" t="str">
            <v>UN</v>
          </cell>
          <cell r="F925">
            <v>3</v>
          </cell>
          <cell r="G925">
            <v>15.33</v>
          </cell>
          <cell r="H925">
            <v>9.41</v>
          </cell>
          <cell r="I925">
            <v>30.96</v>
          </cell>
          <cell r="J925">
            <v>92.88</v>
          </cell>
        </row>
        <row r="926">
          <cell r="A926" t="str">
            <v>92.9</v>
          </cell>
          <cell r="B926">
            <v>16</v>
          </cell>
          <cell r="C926" t="str">
            <v>COMPOSIÇÃO 10</v>
          </cell>
          <cell r="D926" t="str">
            <v>PARAFUSO FRANCES M16 EM ACO GALVANIZADO, COMPRIMENTO = 70 MM, DIAMETRO = 16MM, CABECA ABAULADA - FORNECIMENTO E INSTALAÇÃO</v>
          </cell>
          <cell r="E926" t="str">
            <v>UN</v>
          </cell>
          <cell r="F926">
            <v>6</v>
          </cell>
          <cell r="G926">
            <v>2.98</v>
          </cell>
          <cell r="H926">
            <v>2.82</v>
          </cell>
          <cell r="I926">
            <v>7.26</v>
          </cell>
          <cell r="J926">
            <v>43.56</v>
          </cell>
        </row>
        <row r="928">
          <cell r="A928">
            <v>93</v>
          </cell>
          <cell r="B928">
            <v>0</v>
          </cell>
          <cell r="C928">
            <v>0</v>
          </cell>
          <cell r="D928" t="str">
            <v>RUA HUGO P. DO VALE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3212.5200000000004</v>
          </cell>
        </row>
        <row r="929">
          <cell r="A929" t="str">
            <v>93.1</v>
          </cell>
          <cell r="B929">
            <v>5</v>
          </cell>
          <cell r="C929" t="str">
            <v>COMPOSIÇÃO 03</v>
          </cell>
          <cell r="D929" t="str">
            <v>RETIRADA DE EQUIPAMENTOS DE ILUMINAÇÃO PÚBLICA (LUMINÁRIA, REATOR, LÂMPADA E FIAÇÃO) EM BRAÇOS DA REDE DE ILUMINAÇÃO PÚBLICA.</v>
          </cell>
          <cell r="E929" t="str">
            <v>UN</v>
          </cell>
          <cell r="F929">
            <v>3</v>
          </cell>
          <cell r="G929">
            <v>0</v>
          </cell>
          <cell r="H929">
            <v>9.41</v>
          </cell>
          <cell r="I929">
            <v>11.77</v>
          </cell>
          <cell r="J929">
            <v>35.31</v>
          </cell>
        </row>
        <row r="930">
          <cell r="A930" t="str">
            <v>93.2</v>
          </cell>
          <cell r="B930">
            <v>8</v>
          </cell>
          <cell r="C930" t="str">
            <v>COMPOSIÇÃO 05</v>
          </cell>
          <cell r="D930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930" t="str">
            <v>UN</v>
          </cell>
          <cell r="F930">
            <v>3</v>
          </cell>
          <cell r="G930">
            <v>771.45</v>
          </cell>
          <cell r="H930">
            <v>39.57</v>
          </cell>
          <cell r="I930">
            <v>1015.23</v>
          </cell>
          <cell r="J930">
            <v>3045.69</v>
          </cell>
        </row>
        <row r="931">
          <cell r="A931" t="str">
            <v>93.3</v>
          </cell>
          <cell r="B931">
            <v>11</v>
          </cell>
          <cell r="C931" t="str">
            <v>91926</v>
          </cell>
          <cell r="D931" t="str">
            <v>CABO DE COBRE FLEXÍVEL ISOLADO, 2,5 MM², ANTI-CHAMA 450/750 V, PARA CIRCUITOS TERMINAIS - FORNECIMENTO E INSTALAÇÃO. AF_12/2015</v>
          </cell>
          <cell r="E931" t="str">
            <v>M</v>
          </cell>
          <cell r="F931">
            <v>9</v>
          </cell>
          <cell r="G931">
            <v>1.32</v>
          </cell>
          <cell r="H931">
            <v>0.99</v>
          </cell>
          <cell r="I931">
            <v>2.89</v>
          </cell>
          <cell r="J931">
            <v>26.01</v>
          </cell>
        </row>
        <row r="932">
          <cell r="A932" t="str">
            <v>93.4</v>
          </cell>
          <cell r="B932">
            <v>12</v>
          </cell>
          <cell r="C932">
            <v>83399</v>
          </cell>
          <cell r="D932" t="str">
            <v>RELE FOTOELETRICO P/ COMANDO DE ILUMINACAO EXTERNA 220V/1000W - FORNECIMENTO E INSTALACAO</v>
          </cell>
          <cell r="E932" t="str">
            <v>UN</v>
          </cell>
          <cell r="F932">
            <v>3</v>
          </cell>
          <cell r="G932">
            <v>16.260000000000002</v>
          </cell>
          <cell r="H932">
            <v>11.84</v>
          </cell>
          <cell r="I932">
            <v>35.17</v>
          </cell>
          <cell r="J932">
            <v>105.51</v>
          </cell>
        </row>
        <row r="934">
          <cell r="A934">
            <v>94</v>
          </cell>
          <cell r="B934">
            <v>0</v>
          </cell>
          <cell r="C934">
            <v>0</v>
          </cell>
          <cell r="D934" t="str">
            <v xml:space="preserve">RUA ARRISON CORREIA 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17540.16</v>
          </cell>
        </row>
        <row r="935">
          <cell r="A935" t="str">
            <v>94.1</v>
          </cell>
          <cell r="B935">
            <v>5</v>
          </cell>
          <cell r="C935" t="str">
            <v>COMPOSIÇÃO 03</v>
          </cell>
          <cell r="D935" t="str">
            <v>RETIRADA DE EQUIPAMENTOS DE ILUMINAÇÃO PÚBLICA (LUMINÁRIA, REATOR, LÂMPADA E FIAÇÃO) EM BRAÇOS DA REDE DE ILUMINAÇÃO PÚBLICA.</v>
          </cell>
          <cell r="E935" t="str">
            <v>UN</v>
          </cell>
          <cell r="F935">
            <v>15</v>
          </cell>
          <cell r="G935">
            <v>0</v>
          </cell>
          <cell r="H935">
            <v>9.41</v>
          </cell>
          <cell r="I935">
            <v>11.77</v>
          </cell>
          <cell r="J935">
            <v>176.54999999999998</v>
          </cell>
        </row>
        <row r="936">
          <cell r="A936" t="str">
            <v>94.2</v>
          </cell>
          <cell r="B936">
            <v>7</v>
          </cell>
          <cell r="C936" t="str">
            <v>COMPOSIÇÃO 04</v>
          </cell>
          <cell r="D936" t="str">
            <v>BRAÇO EM TUBO DE AÇO GALV. A QUENTE  D=48,00mm PROJ HOR=2,920mm E PROJ VERT=2,200mm, EM CHAPA 3,00mm CONFORME PROJETO NAS DIMENSÕES - (METALSINTER, CONIPOST, ARTIP OU SIMILAR) - FORNECIMENTO E INSTALAÇÃO.</v>
          </cell>
          <cell r="E936" t="str">
            <v>UN</v>
          </cell>
          <cell r="F936">
            <v>3</v>
          </cell>
          <cell r="G936">
            <v>240.82</v>
          </cell>
          <cell r="H936">
            <v>71.58</v>
          </cell>
          <cell r="I936">
            <v>391.06</v>
          </cell>
          <cell r="J936">
            <v>1173.18</v>
          </cell>
        </row>
        <row r="937">
          <cell r="A937" t="str">
            <v>94.3</v>
          </cell>
          <cell r="B937">
            <v>8</v>
          </cell>
          <cell r="C937" t="str">
            <v>COMPOSIÇÃO 05</v>
          </cell>
          <cell r="D937" t="str">
            <v>LUMINARIA DE LED PARA ILUMINAÇÃO PÚBLICA, COM POTÊNCIA DE CONSUMO DE 50W E EFICIENCIA 110LM/W, FLUXO TOTAL MÍNIMO 5.500LM,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    </cell>
          <cell r="E937" t="str">
            <v>UN</v>
          </cell>
          <cell r="F937">
            <v>15</v>
          </cell>
          <cell r="G937">
            <v>771.45</v>
          </cell>
          <cell r="H937">
            <v>39.57</v>
          </cell>
          <cell r="I937">
            <v>1015.23</v>
          </cell>
          <cell r="J937">
            <v>15228.45</v>
          </cell>
        </row>
        <row r="938">
          <cell r="A938" t="str">
            <v>94.4</v>
          </cell>
          <cell r="B938">
            <v>11</v>
          </cell>
          <cell r="C938" t="str">
            <v>91926</v>
          </cell>
          <cell r="D938" t="str">
            <v>CABO DE COBRE FLEXÍVEL ISOLADO, 2,5 MM², ANTI-CHAMA 450/750 V, PARA CIRCUITOS TERMINAIS - FORNECIMENTO E INSTALAÇÃO. AF_12/2015</v>
          </cell>
          <cell r="E938" t="str">
            <v>M</v>
          </cell>
          <cell r="F938">
            <v>66</v>
          </cell>
          <cell r="G938">
            <v>1.32</v>
          </cell>
          <cell r="H938">
            <v>0.99</v>
          </cell>
          <cell r="I938">
            <v>2.89</v>
          </cell>
          <cell r="J938">
            <v>190.74</v>
          </cell>
        </row>
        <row r="939">
          <cell r="A939" t="str">
            <v>94.5</v>
          </cell>
          <cell r="B939">
            <v>12</v>
          </cell>
          <cell r="C939">
            <v>83399</v>
          </cell>
          <cell r="D939" t="str">
            <v>RELE FOTOELETRICO P/ COMANDO DE ILUMINACAO EXTERNA 220V/1000W - FORNECIMENTO E INSTALACAO</v>
          </cell>
          <cell r="E939" t="str">
            <v>UN</v>
          </cell>
          <cell r="F939">
            <v>15</v>
          </cell>
          <cell r="G939">
            <v>16.260000000000002</v>
          </cell>
          <cell r="H939">
            <v>11.84</v>
          </cell>
          <cell r="I939">
            <v>35.17</v>
          </cell>
          <cell r="J939">
            <v>527.55000000000007</v>
          </cell>
        </row>
        <row r="940">
          <cell r="A940" t="str">
            <v>94.6</v>
          </cell>
          <cell r="B940">
            <v>13</v>
          </cell>
          <cell r="C940" t="str">
            <v xml:space="preserve">COMPOSIÇÃO 07 </v>
          </cell>
          <cell r="D940" t="str">
            <v>CONECTOR DE DERIVAÇÃO PERFURANTE - PRINCIPAL 10-95MM² - DERIVAÇÃO 1,5-10MM² - FORNECIMENTO E INSTALAÇÃO</v>
          </cell>
          <cell r="E940" t="str">
            <v>UN.</v>
          </cell>
          <cell r="F940">
            <v>8</v>
          </cell>
          <cell r="G940">
            <v>5.81</v>
          </cell>
          <cell r="H940">
            <v>4.99</v>
          </cell>
          <cell r="I940">
            <v>13.51</v>
          </cell>
          <cell r="J940">
            <v>108.08</v>
          </cell>
        </row>
        <row r="941">
          <cell r="A941" t="str">
            <v>94.7</v>
          </cell>
          <cell r="B941">
            <v>14</v>
          </cell>
          <cell r="C941" t="str">
            <v>COMPOSIÇÃO 08</v>
          </cell>
          <cell r="D941" t="str">
            <v>CINTA AÇO GALVANIZADO 210MM - FORNECIMENTO E INSTALAÇÃO</v>
          </cell>
          <cell r="E941" t="str">
            <v>UN</v>
          </cell>
          <cell r="F941">
            <v>1</v>
          </cell>
          <cell r="G941">
            <v>19.09</v>
          </cell>
          <cell r="H941">
            <v>9.41</v>
          </cell>
          <cell r="I941">
            <v>35.67</v>
          </cell>
          <cell r="J941">
            <v>35.67</v>
          </cell>
        </row>
        <row r="942">
          <cell r="A942" t="str">
            <v>94.8</v>
          </cell>
          <cell r="B942">
            <v>15</v>
          </cell>
          <cell r="C942" t="str">
            <v>COMPOSIÇÃO 09</v>
          </cell>
          <cell r="D942" t="str">
            <v>CINTA AÇO GALVANIZADO 230MM - FORNECIMENTO E INSTALAÇÃO</v>
          </cell>
          <cell r="E942" t="str">
            <v>UN</v>
          </cell>
          <cell r="F942">
            <v>1</v>
          </cell>
          <cell r="G942">
            <v>15.33</v>
          </cell>
          <cell r="H942">
            <v>9.41</v>
          </cell>
          <cell r="I942">
            <v>30.96</v>
          </cell>
          <cell r="J942">
            <v>30.96</v>
          </cell>
        </row>
        <row r="943">
          <cell r="A943" t="str">
            <v>94.9</v>
          </cell>
          <cell r="B943">
            <v>16</v>
          </cell>
          <cell r="C943" t="str">
            <v>COMPOSIÇÃO 10</v>
          </cell>
          <cell r="D943" t="str">
            <v>PARAFUSO FRANCES M16 EM ACO GALVANIZADO, COMPRIMENTO = 70 MM, DIAMETRO = 16MM, CABECA ABAULADA - FORNECIMENTO E INSTALAÇÃO</v>
          </cell>
          <cell r="E943" t="str">
            <v>UN</v>
          </cell>
          <cell r="F943">
            <v>2</v>
          </cell>
          <cell r="G943">
            <v>2.98</v>
          </cell>
          <cell r="H943">
            <v>2.82</v>
          </cell>
          <cell r="I943">
            <v>7.26</v>
          </cell>
          <cell r="J943">
            <v>14.52</v>
          </cell>
        </row>
        <row r="944">
          <cell r="A944" t="str">
            <v>94.10</v>
          </cell>
          <cell r="B944">
            <v>17</v>
          </cell>
          <cell r="C944" t="str">
            <v>COMPOSIÇÃO 11</v>
          </cell>
          <cell r="D944" t="str">
            <v>PARAFUSO M16 EM ACO GALVANIZADO, COMPRIMENTO = 250 MM, DIAMETRO = 16 MM, ROSCA MAQUINA, CABECA QUADRADA - FORNECIMENTO E INSTALAÇÃO</v>
          </cell>
          <cell r="E944" t="str">
            <v>UN</v>
          </cell>
          <cell r="F944">
            <v>2</v>
          </cell>
          <cell r="G944">
            <v>6.63</v>
          </cell>
          <cell r="H944">
            <v>3.76</v>
          </cell>
          <cell r="I944">
            <v>13</v>
          </cell>
          <cell r="J944">
            <v>26</v>
          </cell>
        </row>
      </sheetData>
      <sheetData sheetId="3">
        <row r="3">
          <cell r="A3" t="str">
            <v>OBRA: MODERNIZAÇÃO E IMPLANTAÇÃO DO SISTEMA DE ILUMINAÇÃO PÚBLICA COM LUMINÁRIAS LED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70" zoomScaleNormal="70" workbookViewId="0">
      <selection activeCell="L6" sqref="K6:L9"/>
    </sheetView>
  </sheetViews>
  <sheetFormatPr defaultColWidth="9.140625" defaultRowHeight="16.5"/>
  <cols>
    <col min="1" max="1" width="7.42578125" style="107" customWidth="1"/>
    <col min="2" max="2" width="65.85546875" style="107" customWidth="1"/>
    <col min="3" max="3" width="12.85546875" style="107" customWidth="1"/>
    <col min="4" max="4" width="18.5703125" style="107" customWidth="1"/>
    <col min="5" max="5" width="15.5703125" style="107" customWidth="1"/>
    <col min="6" max="6" width="16" style="107" customWidth="1"/>
    <col min="7" max="7" width="18" style="107" customWidth="1"/>
    <col min="8" max="8" width="21.7109375" style="107" customWidth="1"/>
    <col min="9" max="10" width="11.7109375" style="107" bestFit="1" customWidth="1"/>
    <col min="11" max="16384" width="9.140625" style="107"/>
  </cols>
  <sheetData>
    <row r="1" spans="1:8">
      <c r="A1" s="406" t="str">
        <f>COMPOSIÇÃO!A2</f>
        <v>OBRA: IMPLANTAÇÃO DA ILUMINAÇÃO DA AVENIDA PAULO VIEIRA / MS-080</v>
      </c>
      <c r="B1" s="407"/>
      <c r="C1" s="407"/>
      <c r="D1" s="407"/>
      <c r="E1" s="407"/>
      <c r="F1" s="407"/>
      <c r="G1" s="408"/>
    </row>
    <row r="2" spans="1:8" ht="15" customHeight="1">
      <c r="A2" s="409" t="str">
        <f>COMPOSIÇÃO!A3</f>
        <v>LOCAL: AVENIDA PAULO VIEIRA / MS - 080</v>
      </c>
      <c r="B2" s="108"/>
      <c r="C2" s="108"/>
      <c r="D2" s="108"/>
      <c r="E2" s="108"/>
      <c r="F2" s="108"/>
      <c r="G2" s="410"/>
    </row>
    <row r="3" spans="1:8" ht="15" customHeight="1">
      <c r="A3" s="409" t="str">
        <f>COMPOSIÇÃO!A4</f>
        <v>CIDADE : MUNICÍPIO SEDE DE CORGUINHO- MS</v>
      </c>
      <c r="B3" s="108"/>
      <c r="C3" s="108"/>
      <c r="D3" s="108"/>
      <c r="E3" s="108"/>
      <c r="F3" s="108"/>
      <c r="G3" s="410"/>
    </row>
    <row r="4" spans="1:8" ht="8.1" customHeight="1">
      <c r="A4" s="411"/>
      <c r="B4" s="109"/>
      <c r="C4" s="109"/>
      <c r="D4" s="109"/>
      <c r="E4" s="109"/>
      <c r="F4" s="109"/>
      <c r="G4" s="412"/>
    </row>
    <row r="5" spans="1:8" ht="15" customHeight="1">
      <c r="A5" s="461" t="s">
        <v>216</v>
      </c>
      <c r="B5" s="462"/>
      <c r="C5" s="462"/>
      <c r="D5" s="413"/>
      <c r="E5" s="413"/>
      <c r="F5" s="413"/>
      <c r="G5" s="414"/>
    </row>
    <row r="6" spans="1:8" ht="13.5" customHeight="1" thickBot="1">
      <c r="A6" s="110"/>
      <c r="B6" s="111"/>
      <c r="C6" s="111"/>
      <c r="D6" s="111"/>
      <c r="E6" s="111"/>
      <c r="F6" s="111"/>
      <c r="G6" s="111"/>
    </row>
    <row r="7" spans="1:8">
      <c r="A7" s="112" t="s">
        <v>62</v>
      </c>
      <c r="B7" s="112" t="s">
        <v>206</v>
      </c>
      <c r="C7" s="113" t="s">
        <v>207</v>
      </c>
      <c r="D7" s="113" t="s">
        <v>208</v>
      </c>
      <c r="E7" s="113" t="s">
        <v>209</v>
      </c>
      <c r="F7" s="113" t="s">
        <v>210</v>
      </c>
      <c r="G7" s="113" t="s">
        <v>199</v>
      </c>
    </row>
    <row r="8" spans="1:8" ht="8.1" customHeight="1">
      <c r="A8" s="114"/>
      <c r="B8" s="115"/>
      <c r="C8" s="116"/>
      <c r="D8" s="116"/>
      <c r="E8" s="116"/>
      <c r="F8" s="117"/>
      <c r="G8" s="118"/>
    </row>
    <row r="9" spans="1:8">
      <c r="A9" s="119">
        <v>1</v>
      </c>
      <c r="B9" s="120" t="str">
        <f>VLOOKUP($A9,PLANILHA_ORÇ!$A$1:$K$999923,4,FALSE)</f>
        <v>SERVIÇOS PRELIMINARES</v>
      </c>
      <c r="C9" s="121"/>
      <c r="D9" s="121"/>
      <c r="E9" s="121"/>
      <c r="F9" s="122"/>
      <c r="G9" s="123"/>
    </row>
    <row r="10" spans="1:8">
      <c r="A10" s="124"/>
      <c r="B10" s="125"/>
      <c r="C10" s="126">
        <f>G10/$G$19</f>
        <v>1.2929482152171913E-2</v>
      </c>
      <c r="D10" s="127">
        <f>($G$10*D12)</f>
        <v>1524.8196592000002</v>
      </c>
      <c r="E10" s="127">
        <f>($G$10*E12)</f>
        <v>1143.6147444000001</v>
      </c>
      <c r="F10" s="127">
        <f>($G$10*F12)</f>
        <v>1143.6147444000001</v>
      </c>
      <c r="G10" s="385">
        <f>VLOOKUP($A9,PLANILHA_ORÇ!$A$1:$L$999923,11,FALSE)</f>
        <v>3812.0491480000001</v>
      </c>
      <c r="H10" s="128"/>
    </row>
    <row r="11" spans="1:8" ht="7.5" customHeight="1">
      <c r="A11" s="129"/>
      <c r="B11" s="130"/>
      <c r="C11" s="131"/>
      <c r="D11" s="132"/>
      <c r="E11" s="132"/>
      <c r="F11" s="132"/>
      <c r="G11" s="386"/>
      <c r="H11" s="128"/>
    </row>
    <row r="12" spans="1:8">
      <c r="A12" s="133"/>
      <c r="B12" s="134"/>
      <c r="C12" s="135" t="s">
        <v>211</v>
      </c>
      <c r="D12" s="136">
        <v>0.4</v>
      </c>
      <c r="E12" s="136">
        <v>0.3</v>
      </c>
      <c r="F12" s="136">
        <v>0.3</v>
      </c>
      <c r="G12" s="387"/>
      <c r="H12" s="128"/>
    </row>
    <row r="13" spans="1:8">
      <c r="A13" s="137"/>
      <c r="B13" s="138"/>
      <c r="C13" s="139"/>
      <c r="D13" s="140"/>
      <c r="E13" s="140"/>
      <c r="F13" s="140"/>
      <c r="G13" s="388"/>
      <c r="H13" s="128"/>
    </row>
    <row r="14" spans="1:8" ht="30" customHeight="1">
      <c r="A14" s="421">
        <v>2</v>
      </c>
      <c r="B14" s="403" t="str">
        <f>VLOOKUP($A14,PLANILHA_ORÇ!$A$1:$K$999923,4,FALSE)</f>
        <v>IMPLANTAÇÃO DA ILUMINAÇÃO DA AVENIDA PAULO VIEIRA / MS - 080  POSTES TELECÔNICOS DUPLOS NOS CANTEIROS CENTRAIS</v>
      </c>
      <c r="C14" s="121"/>
      <c r="D14" s="121"/>
      <c r="E14" s="121"/>
      <c r="F14" s="122"/>
      <c r="G14" s="123"/>
      <c r="H14" s="128"/>
    </row>
    <row r="15" spans="1:8">
      <c r="A15" s="124"/>
      <c r="B15" s="125"/>
      <c r="C15" s="126">
        <f>G15/$G$19</f>
        <v>0.98707051784782807</v>
      </c>
      <c r="D15" s="127">
        <f>($G$15*D17)</f>
        <v>116408.72487520802</v>
      </c>
      <c r="E15" s="127">
        <f>($G$15*E17)</f>
        <v>87306.543656406007</v>
      </c>
      <c r="F15" s="127">
        <f>($G$15*F17)</f>
        <v>87306.543656406007</v>
      </c>
      <c r="G15" s="385">
        <f>VLOOKUP($A14,PLANILHA_ORÇ!$A$1:$L$999923,11,FALSE)</f>
        <v>291021.81218802003</v>
      </c>
      <c r="H15" s="128"/>
    </row>
    <row r="16" spans="1:8" ht="7.5" customHeight="1">
      <c r="A16" s="129"/>
      <c r="B16" s="130"/>
      <c r="C16" s="131"/>
      <c r="D16" s="132"/>
      <c r="E16" s="132"/>
      <c r="F16" s="132"/>
      <c r="G16" s="386"/>
      <c r="H16" s="128"/>
    </row>
    <row r="17" spans="1:8">
      <c r="A17" s="133"/>
      <c r="B17" s="134"/>
      <c r="C17" s="135" t="s">
        <v>211</v>
      </c>
      <c r="D17" s="136">
        <v>0.4</v>
      </c>
      <c r="E17" s="136">
        <v>0.3</v>
      </c>
      <c r="F17" s="136">
        <v>0.3</v>
      </c>
      <c r="G17" s="387"/>
      <c r="H17" s="128"/>
    </row>
    <row r="18" spans="1:8" ht="7.9" customHeight="1">
      <c r="A18" s="137"/>
      <c r="B18" s="138"/>
      <c r="C18" s="139"/>
      <c r="D18" s="140"/>
      <c r="E18" s="140"/>
      <c r="F18" s="140"/>
      <c r="G18" s="388"/>
      <c r="H18" s="128"/>
    </row>
    <row r="19" spans="1:8">
      <c r="A19" s="144" t="s">
        <v>212</v>
      </c>
      <c r="B19" s="141"/>
      <c r="C19" s="142">
        <f>SUM(C10:C18)</f>
        <v>1</v>
      </c>
      <c r="D19" s="143">
        <f>SUM(D15,D10)</f>
        <v>117933.54453440802</v>
      </c>
      <c r="E19" s="143">
        <f>SUM(E15,E10)</f>
        <v>88450.158400806002</v>
      </c>
      <c r="F19" s="143">
        <f>SUM(F15,F10)</f>
        <v>88450.158400806002</v>
      </c>
      <c r="G19" s="452">
        <f>SUM(G10:G18)</f>
        <v>294833.86133602005</v>
      </c>
      <c r="H19" s="128"/>
    </row>
    <row r="20" spans="1:8" ht="18.75" customHeight="1">
      <c r="A20" s="463" t="s">
        <v>213</v>
      </c>
      <c r="B20" s="464"/>
      <c r="C20" s="464"/>
      <c r="D20" s="145">
        <f>(C23+D19)</f>
        <v>117933.54453440802</v>
      </c>
      <c r="E20" s="145">
        <f>(D20+E19)</f>
        <v>206383.70293521404</v>
      </c>
      <c r="F20" s="145">
        <f>(E20+F19)</f>
        <v>294833.86133602005</v>
      </c>
      <c r="G20" s="146"/>
      <c r="H20" s="128"/>
    </row>
    <row r="21" spans="1:8" ht="17.25" customHeight="1">
      <c r="A21" s="463" t="s">
        <v>214</v>
      </c>
      <c r="B21" s="464"/>
      <c r="C21" s="464"/>
      <c r="D21" s="147">
        <f>D19/G19</f>
        <v>0.4</v>
      </c>
      <c r="E21" s="147">
        <f>E19/G19</f>
        <v>0.29999999999999993</v>
      </c>
      <c r="F21" s="147">
        <f>F19/G19</f>
        <v>0.29999999999999993</v>
      </c>
      <c r="G21" s="146"/>
      <c r="H21" s="128"/>
    </row>
    <row r="22" spans="1:8" ht="16.5" customHeight="1">
      <c r="A22" s="465" t="s">
        <v>215</v>
      </c>
      <c r="B22" s="466"/>
      <c r="C22" s="466"/>
      <c r="D22" s="136">
        <f>D21</f>
        <v>0.4</v>
      </c>
      <c r="E22" s="136">
        <f>D22+E21</f>
        <v>0.7</v>
      </c>
      <c r="F22" s="136">
        <f>E22+F21</f>
        <v>0.99999999999999989</v>
      </c>
      <c r="G22" s="148"/>
      <c r="H22" s="128"/>
    </row>
    <row r="23" spans="1:8">
      <c r="H23" s="128"/>
    </row>
    <row r="24" spans="1:8">
      <c r="G24" s="424"/>
      <c r="H24" s="128"/>
    </row>
    <row r="25" spans="1:8">
      <c r="G25" s="424"/>
      <c r="H25" s="128"/>
    </row>
    <row r="26" spans="1:8">
      <c r="A26" s="460" t="s">
        <v>246</v>
      </c>
      <c r="B26" s="460"/>
      <c r="C26" s="460"/>
      <c r="D26" s="436"/>
      <c r="E26" s="436"/>
      <c r="F26" s="437"/>
      <c r="G26" s="425"/>
    </row>
    <row r="27" spans="1:8">
      <c r="A27" s="433" t="s">
        <v>62</v>
      </c>
      <c r="B27" s="434" t="s">
        <v>206</v>
      </c>
      <c r="C27" s="435" t="s">
        <v>207</v>
      </c>
      <c r="D27" s="435" t="s">
        <v>208</v>
      </c>
      <c r="E27" s="435" t="s">
        <v>209</v>
      </c>
      <c r="F27" s="435" t="s">
        <v>210</v>
      </c>
      <c r="G27" s="426"/>
    </row>
    <row r="28" spans="1:8">
      <c r="A28" s="394"/>
      <c r="B28" s="395"/>
      <c r="C28" s="396"/>
      <c r="D28" s="396"/>
      <c r="E28" s="396"/>
      <c r="F28" s="415"/>
      <c r="G28" s="427"/>
    </row>
    <row r="29" spans="1:8">
      <c r="A29" s="394"/>
      <c r="B29" s="395"/>
      <c r="C29" s="396"/>
      <c r="D29" s="404">
        <v>1</v>
      </c>
      <c r="E29" s="397"/>
      <c r="F29" s="416"/>
      <c r="G29" s="428"/>
    </row>
    <row r="30" spans="1:8">
      <c r="A30" s="422">
        <v>1</v>
      </c>
      <c r="B30" s="120" t="str">
        <f>VLOOKUP($A30,[1]PLANILHA!$A$9:$J$944,4,FALSE)</f>
        <v>SERVIÇOS PRELIMINARES</v>
      </c>
      <c r="C30" s="423">
        <v>1</v>
      </c>
      <c r="D30" s="398"/>
      <c r="E30" s="399"/>
      <c r="F30" s="417"/>
      <c r="G30" s="425"/>
    </row>
    <row r="31" spans="1:8">
      <c r="A31" s="400"/>
      <c r="B31" s="401"/>
      <c r="C31" s="402"/>
      <c r="D31" s="404">
        <v>0.4</v>
      </c>
      <c r="E31" s="404">
        <v>0.3</v>
      </c>
      <c r="F31" s="418">
        <v>0.3</v>
      </c>
      <c r="G31" s="425"/>
    </row>
    <row r="32" spans="1:8" ht="32.25" customHeight="1">
      <c r="A32" s="429">
        <v>2</v>
      </c>
      <c r="B32" s="431" t="str">
        <f>VLOOKUP($A32,PLANILHA_ORÇ!$A$9:$K$947,4,FALSE)</f>
        <v>IMPLANTAÇÃO DA ILUMINAÇÃO DA AVENIDA PAULO VIEIRA / MS - 080  POSTES TELECÔNICOS DUPLOS NOS CANTEIROS CENTRAIS</v>
      </c>
      <c r="C32" s="430">
        <v>1</v>
      </c>
      <c r="D32" s="419"/>
      <c r="E32" s="419"/>
      <c r="F32" s="420"/>
      <c r="G32" s="424"/>
    </row>
    <row r="33" spans="7:7">
      <c r="G33" s="424"/>
    </row>
  </sheetData>
  <mergeCells count="5">
    <mergeCell ref="A26:C26"/>
    <mergeCell ref="A5:C5"/>
    <mergeCell ref="A20:C20"/>
    <mergeCell ref="A21:C21"/>
    <mergeCell ref="A22:C22"/>
  </mergeCells>
  <printOptions horizontalCentered="1" gridLines="1"/>
  <pageMargins left="0.78740157480314965" right="1.5748031496062993" top="0.98425196850393704" bottom="0.78740157480314965" header="0.31496062992125984" footer="0.31496062992125984"/>
  <pageSetup paperSize="9" scale="75" orientation="landscape" r:id="rId1"/>
  <headerFooter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view="pageBreakPreview" topLeftCell="A28" zoomScale="85" zoomScaleNormal="100" zoomScaleSheetLayoutView="85" workbookViewId="0">
      <selection activeCell="N50" sqref="N50"/>
    </sheetView>
  </sheetViews>
  <sheetFormatPr defaultColWidth="11.42578125" defaultRowHeight="12.75"/>
  <cols>
    <col min="1" max="1" width="7.28515625" style="357" customWidth="1"/>
    <col min="2" max="2" width="4.85546875" style="357" hidden="1" customWidth="1"/>
    <col min="3" max="3" width="16.7109375" style="357" customWidth="1"/>
    <col min="4" max="4" width="92.7109375" style="357" customWidth="1"/>
    <col min="5" max="5" width="5.42578125" style="357" customWidth="1"/>
    <col min="6" max="6" width="10.140625" style="383" bestFit="1" customWidth="1"/>
    <col min="7" max="7" width="10.5703125" style="384" bestFit="1" customWidth="1"/>
    <col min="8" max="8" width="9.5703125" style="384" bestFit="1" customWidth="1"/>
    <col min="9" max="9" width="10.5703125" style="384" bestFit="1" customWidth="1"/>
    <col min="10" max="10" width="10.5703125" style="384" customWidth="1"/>
    <col min="11" max="11" width="14.42578125" style="384" bestFit="1" customWidth="1"/>
    <col min="12" max="12" width="14.85546875" style="357" bestFit="1" customWidth="1"/>
    <col min="13" max="13" width="16.5703125" style="357" bestFit="1" customWidth="1"/>
    <col min="14" max="14" width="12.85546875" style="357" bestFit="1" customWidth="1"/>
    <col min="15" max="15" width="11.7109375" style="357" bestFit="1" customWidth="1"/>
    <col min="16" max="16384" width="11.42578125" style="357"/>
  </cols>
  <sheetData>
    <row r="1" spans="1:14">
      <c r="A1" s="344"/>
      <c r="B1" s="345"/>
      <c r="C1" s="467"/>
      <c r="D1" s="467"/>
      <c r="E1" s="467"/>
      <c r="F1" s="467"/>
      <c r="G1" s="467"/>
      <c r="H1" s="467"/>
      <c r="I1" s="467"/>
      <c r="J1" s="467"/>
      <c r="K1" s="468"/>
    </row>
    <row r="2" spans="1:14">
      <c r="A2" s="346" t="str">
        <f>COMPOSIÇÃO!A2</f>
        <v>OBRA: IMPLANTAÇÃO DA ILUMINAÇÃO DA AVENIDA PAULO VIEIRA / MS-080</v>
      </c>
      <c r="B2" s="347"/>
      <c r="C2" s="347"/>
      <c r="D2" s="347"/>
      <c r="E2" s="347"/>
      <c r="F2" s="347"/>
      <c r="G2" s="347"/>
      <c r="H2" s="347"/>
      <c r="I2" s="347"/>
      <c r="J2" s="347"/>
      <c r="K2" s="348"/>
      <c r="L2" s="171"/>
    </row>
    <row r="3" spans="1:14">
      <c r="A3" s="346" t="str">
        <f>COMPOSIÇÃO!A3</f>
        <v>LOCAL: AVENIDA PAULO VIEIRA / MS - 080</v>
      </c>
      <c r="B3" s="347"/>
      <c r="C3" s="347"/>
      <c r="D3" s="347"/>
      <c r="E3" s="347"/>
      <c r="F3" s="347"/>
      <c r="G3" s="347"/>
      <c r="H3" s="347"/>
      <c r="I3" s="347"/>
      <c r="J3" s="347"/>
      <c r="K3" s="348"/>
      <c r="L3" s="171"/>
    </row>
    <row r="4" spans="1:14">
      <c r="A4" s="346" t="str">
        <f>COMPOSIÇÃO!A4</f>
        <v>CIDADE : MUNICÍPIO SEDE DE CORGUINHO- MS</v>
      </c>
      <c r="B4" s="349"/>
      <c r="C4" s="347"/>
      <c r="D4" s="347"/>
      <c r="E4" s="347"/>
      <c r="F4" s="347"/>
      <c r="G4" s="347"/>
      <c r="H4" s="347"/>
      <c r="I4" s="347"/>
      <c r="J4" s="347"/>
      <c r="K4" s="348"/>
      <c r="L4" s="171"/>
    </row>
    <row r="5" spans="1:14">
      <c r="A5" s="151"/>
      <c r="B5" s="151"/>
      <c r="C5" s="172"/>
      <c r="D5" s="172"/>
      <c r="E5" s="172"/>
      <c r="F5" s="173"/>
      <c r="G5" s="174"/>
      <c r="H5" s="174"/>
      <c r="I5" s="174"/>
      <c r="J5" s="174"/>
      <c r="K5" s="447">
        <f>BDI!E49</f>
        <v>0.26540000000000002</v>
      </c>
      <c r="L5" s="171"/>
    </row>
    <row r="6" spans="1:14" ht="13.5" thickBot="1">
      <c r="A6" s="151"/>
      <c r="B6" s="151"/>
      <c r="C6" s="172"/>
      <c r="D6" s="172" t="s">
        <v>178</v>
      </c>
      <c r="E6" s="476" t="s">
        <v>227</v>
      </c>
      <c r="F6" s="476"/>
      <c r="G6" s="476"/>
      <c r="H6" s="476"/>
      <c r="I6" s="476"/>
      <c r="J6" s="476"/>
      <c r="K6" s="477"/>
    </row>
    <row r="7" spans="1:14">
      <c r="A7" s="469"/>
      <c r="B7" s="470"/>
      <c r="C7" s="470"/>
      <c r="D7" s="470"/>
      <c r="E7" s="470"/>
      <c r="F7" s="471"/>
      <c r="G7" s="472" t="s">
        <v>179</v>
      </c>
      <c r="H7" s="473"/>
      <c r="I7" s="474"/>
      <c r="J7" s="432"/>
      <c r="K7" s="175" t="s">
        <v>180</v>
      </c>
    </row>
    <row r="8" spans="1:14" ht="25.5">
      <c r="A8" s="176" t="s">
        <v>62</v>
      </c>
      <c r="B8" s="176"/>
      <c r="C8" s="177" t="s">
        <v>181</v>
      </c>
      <c r="D8" s="176" t="s">
        <v>65</v>
      </c>
      <c r="E8" s="176" t="s">
        <v>182</v>
      </c>
      <c r="F8" s="178" t="s">
        <v>183</v>
      </c>
      <c r="G8" s="179" t="s">
        <v>184</v>
      </c>
      <c r="H8" s="177" t="s">
        <v>185</v>
      </c>
      <c r="I8" s="177" t="s">
        <v>248</v>
      </c>
      <c r="J8" s="177" t="s">
        <v>247</v>
      </c>
      <c r="K8" s="180" t="s">
        <v>186</v>
      </c>
    </row>
    <row r="9" spans="1:14">
      <c r="A9" s="181">
        <v>1</v>
      </c>
      <c r="B9" s="181"/>
      <c r="C9" s="152"/>
      <c r="D9" s="152" t="s">
        <v>187</v>
      </c>
      <c r="E9" s="182"/>
      <c r="F9" s="183"/>
      <c r="G9" s="184"/>
      <c r="H9" s="185"/>
      <c r="I9" s="185"/>
      <c r="J9" s="185"/>
      <c r="K9" s="186">
        <f>K12+K16+K20</f>
        <v>3812.0491480000001</v>
      </c>
    </row>
    <row r="10" spans="1:14">
      <c r="A10" s="187" t="s">
        <v>188</v>
      </c>
      <c r="B10" s="188"/>
      <c r="C10" s="153"/>
      <c r="D10" s="153" t="s">
        <v>189</v>
      </c>
      <c r="E10" s="188"/>
      <c r="F10" s="189"/>
      <c r="G10" s="190"/>
      <c r="H10" s="190"/>
      <c r="I10" s="190"/>
      <c r="J10" s="190"/>
      <c r="K10" s="191"/>
    </row>
    <row r="11" spans="1:14" s="378" customFormat="1">
      <c r="A11" s="201" t="s">
        <v>190</v>
      </c>
      <c r="B11" s="159">
        <v>1</v>
      </c>
      <c r="C11" s="160" t="str">
        <f>VLOOKUP($B11,COMPOSIÇÃO!$A$10:$J$925,3,FALSE)</f>
        <v>COMPOSIÇÃO 01</v>
      </c>
      <c r="D11" s="154" t="str">
        <f>VLOOKUP($B11,COMPOSIÇÃO!$A$10:$J$925,4,FALSE)</f>
        <v>ART - ANOTAÇÃO DE RESPONSABILIDADE TÉCNICA</v>
      </c>
      <c r="E11" s="159" t="str">
        <f>VLOOKUP($B11,COMPOSIÇÃO!$A$10:$J$925,5,FALSE)</f>
        <v>UN</v>
      </c>
      <c r="F11" s="350">
        <v>1</v>
      </c>
      <c r="G11" s="167">
        <f>VLOOKUP($B11,COMPOSIÇÃO!$A$10:$J$925,8,FALSE)</f>
        <v>0</v>
      </c>
      <c r="H11" s="167">
        <f>VLOOKUP($B11,COMPOSIÇÃO!$A$10:$J$925,9,FALSE)</f>
        <v>226.5</v>
      </c>
      <c r="I11" s="167">
        <f>TRUNC((H11+G11),2)</f>
        <v>226.5</v>
      </c>
      <c r="J11" s="167"/>
      <c r="K11" s="351">
        <f>TRUNC((H11+G11)*F11,2)</f>
        <v>226.5</v>
      </c>
    </row>
    <row r="12" spans="1:14">
      <c r="A12" s="352"/>
      <c r="B12" s="353"/>
      <c r="C12" s="353"/>
      <c r="D12" s="155" t="s">
        <v>191</v>
      </c>
      <c r="E12" s="161"/>
      <c r="F12" s="168"/>
      <c r="G12" s="169"/>
      <c r="H12" s="169"/>
      <c r="I12" s="169"/>
      <c r="J12" s="169"/>
      <c r="K12" s="192">
        <f>TRUNC(SUM(K11:K11),2)</f>
        <v>226.5</v>
      </c>
      <c r="L12" s="360"/>
      <c r="M12" s="379"/>
      <c r="N12" s="380"/>
    </row>
    <row r="13" spans="1:14">
      <c r="A13" s="352"/>
      <c r="B13" s="353"/>
      <c r="C13" s="353"/>
      <c r="D13" s="155"/>
      <c r="E13" s="161"/>
      <c r="F13" s="168"/>
      <c r="G13" s="169"/>
      <c r="H13" s="169"/>
      <c r="I13" s="169"/>
      <c r="J13" s="169"/>
      <c r="K13" s="192"/>
      <c r="L13" s="360"/>
      <c r="M13" s="379"/>
      <c r="N13" s="380"/>
    </row>
    <row r="14" spans="1:14" s="156" customFormat="1">
      <c r="A14" s="202" t="s">
        <v>192</v>
      </c>
      <c r="B14" s="203"/>
      <c r="C14" s="203"/>
      <c r="D14" s="193" t="s">
        <v>193</v>
      </c>
      <c r="E14" s="203"/>
      <c r="F14" s="205"/>
      <c r="G14" s="206"/>
      <c r="H14" s="206"/>
      <c r="I14" s="206"/>
      <c r="J14" s="206"/>
      <c r="K14" s="194"/>
      <c r="L14" s="360"/>
    </row>
    <row r="15" spans="1:14" s="156" customFormat="1" ht="25.5">
      <c r="A15" s="158" t="s">
        <v>194</v>
      </c>
      <c r="B15" s="159">
        <v>3</v>
      </c>
      <c r="C15" s="160" t="str">
        <f>VLOOKUP($B15,COMPOSIÇÃO!$A$10:$J$925,3,FALSE)</f>
        <v>COMPOSIÇÃO 02</v>
      </c>
      <c r="D15" s="154" t="str">
        <f>VLOOKUP($B15,COMPOSIÇÃO!$A$10:$J$925,4,FALSE)</f>
        <v>MOBILIZACAO E DESMOBILIZAÇÃO DE 01 EQUIPAMENTO CAMINHÃO MUNCK COM CESTO AÉREO, DISTANCIA DE 10KM ATE 20KM</v>
      </c>
      <c r="E15" s="159" t="str">
        <f>VLOOKUP($B15,COMPOSIÇÃO!$A$10:$J$925,5,FALSE)</f>
        <v>UN</v>
      </c>
      <c r="F15" s="350">
        <v>1</v>
      </c>
      <c r="G15" s="167">
        <f>VLOOKUP($B15,COMPOSIÇÃO!$A$10:$J$925,8,FALSE)</f>
        <v>0</v>
      </c>
      <c r="H15" s="167">
        <f>VLOOKUP($B15,COMPOSIÇÃO!$A$10:$J$925,9,FALSE)</f>
        <v>1245.0400000000002</v>
      </c>
      <c r="I15" s="167">
        <f>TRUNC((H15+G15),2)</f>
        <v>1245.04</v>
      </c>
      <c r="J15" s="167"/>
      <c r="K15" s="351">
        <f>TRUNC((H15+G15)*F15,2)</f>
        <v>1245.04</v>
      </c>
      <c r="L15" s="195"/>
    </row>
    <row r="16" spans="1:14" s="156" customFormat="1">
      <c r="A16" s="352"/>
      <c r="B16" s="353"/>
      <c r="C16" s="353"/>
      <c r="D16" s="155" t="s">
        <v>195</v>
      </c>
      <c r="E16" s="161"/>
      <c r="F16" s="168"/>
      <c r="G16" s="169"/>
      <c r="H16" s="170"/>
      <c r="I16" s="170"/>
      <c r="J16" s="170"/>
      <c r="K16" s="192">
        <f>SUM(K15:K15)</f>
        <v>1245.04</v>
      </c>
      <c r="L16" s="360"/>
    </row>
    <row r="17" spans="1:15" s="156" customFormat="1">
      <c r="A17" s="354"/>
      <c r="B17" s="355"/>
      <c r="C17" s="355"/>
      <c r="E17" s="207"/>
      <c r="F17" s="208"/>
      <c r="G17" s="209"/>
      <c r="H17" s="210"/>
      <c r="I17" s="210"/>
      <c r="J17" s="210"/>
      <c r="K17" s="197"/>
      <c r="L17" s="360"/>
    </row>
    <row r="18" spans="1:15" s="156" customFormat="1">
      <c r="A18" s="202" t="s">
        <v>196</v>
      </c>
      <c r="B18" s="203"/>
      <c r="C18" s="203"/>
      <c r="D18" s="193" t="s">
        <v>197</v>
      </c>
      <c r="E18" s="203"/>
      <c r="F18" s="205"/>
      <c r="G18" s="206"/>
      <c r="H18" s="206"/>
      <c r="I18" s="206"/>
      <c r="J18" s="206"/>
      <c r="K18" s="194"/>
      <c r="L18" s="360"/>
    </row>
    <row r="19" spans="1:15" s="156" customFormat="1">
      <c r="A19" s="158" t="s">
        <v>198</v>
      </c>
      <c r="B19" s="159">
        <v>4</v>
      </c>
      <c r="C19" s="160" t="str">
        <f>VLOOKUP($B19,COMPOSIÇÃO!$A$10:$J$925,3,FALSE)</f>
        <v>74209/001</v>
      </c>
      <c r="D19" s="154" t="str">
        <f>VLOOKUP($B19,COMPOSIÇÃO!$A$10:$J$925,4,FALSE)</f>
        <v>PLACA DE OBRA EM CHAPA DE ACO GALVANIZADO</v>
      </c>
      <c r="E19" s="159" t="str">
        <f>VLOOKUP($B19,COMPOSIÇÃO!$A$10:$J$925,5,FALSE)</f>
        <v>M2</v>
      </c>
      <c r="F19" s="350">
        <v>6</v>
      </c>
      <c r="G19" s="167">
        <f>VLOOKUP($B19,COMPOSIÇÃO!$A$10:$J$925,8,FALSE)</f>
        <v>259.69</v>
      </c>
      <c r="H19" s="167">
        <f>VLOOKUP($B19,COMPOSIÇÃO!$A$10:$J$925,9,FALSE)</f>
        <v>48.58</v>
      </c>
      <c r="I19" s="167">
        <f>TRUNC((H19+G19),2)</f>
        <v>308.27</v>
      </c>
      <c r="J19" s="167">
        <f>(I19*$K$5)+I19</f>
        <v>390.084858</v>
      </c>
      <c r="K19" s="351">
        <f>J19*F19</f>
        <v>2340.5091480000001</v>
      </c>
      <c r="L19" s="360"/>
      <c r="M19" s="389"/>
    </row>
    <row r="20" spans="1:15" s="156" customFormat="1">
      <c r="A20" s="352"/>
      <c r="B20" s="353"/>
      <c r="C20" s="353"/>
      <c r="D20" s="155" t="s">
        <v>195</v>
      </c>
      <c r="E20" s="161"/>
      <c r="F20" s="168"/>
      <c r="G20" s="169"/>
      <c r="H20" s="170"/>
      <c r="I20" s="170"/>
      <c r="J20" s="170"/>
      <c r="K20" s="192">
        <f>SUM(K19:K19)</f>
        <v>2340.5091480000001</v>
      </c>
      <c r="L20" s="360"/>
    </row>
    <row r="21" spans="1:15" s="156" customFormat="1">
      <c r="A21" s="352"/>
      <c r="B21" s="353"/>
      <c r="C21" s="353"/>
      <c r="D21" s="155"/>
      <c r="E21" s="161"/>
      <c r="F21" s="168"/>
      <c r="G21" s="169"/>
      <c r="H21" s="170"/>
      <c r="I21" s="170"/>
      <c r="J21" s="170"/>
      <c r="K21" s="459"/>
      <c r="L21" s="360"/>
    </row>
    <row r="22" spans="1:15" s="156" customFormat="1">
      <c r="A22" s="352"/>
      <c r="B22" s="353"/>
      <c r="C22" s="353"/>
      <c r="D22" s="155"/>
      <c r="E22" s="161"/>
      <c r="F22" s="168"/>
      <c r="G22" s="169"/>
      <c r="H22" s="170"/>
      <c r="I22" s="170"/>
      <c r="J22" s="170"/>
      <c r="K22" s="196"/>
      <c r="L22" s="360"/>
    </row>
    <row r="23" spans="1:15" s="156" customFormat="1" ht="25.5">
      <c r="A23" s="162">
        <v>2</v>
      </c>
      <c r="B23" s="157"/>
      <c r="C23" s="163"/>
      <c r="D23" s="152" t="s">
        <v>236</v>
      </c>
      <c r="E23" s="157"/>
      <c r="F23" s="164"/>
      <c r="G23" s="165"/>
      <c r="H23" s="166"/>
      <c r="I23" s="166"/>
      <c r="J23" s="166"/>
      <c r="K23" s="183">
        <f>SUM(K25:K55)</f>
        <v>291021.81218802003</v>
      </c>
      <c r="L23" s="360"/>
    </row>
    <row r="24" spans="1:15" s="156" customFormat="1">
      <c r="A24" s="356"/>
      <c r="B24" s="204"/>
      <c r="C24" s="204"/>
      <c r="D24" s="198" t="s">
        <v>200</v>
      </c>
      <c r="E24" s="204"/>
      <c r="F24" s="211"/>
      <c r="G24" s="212"/>
      <c r="H24" s="212"/>
      <c r="I24" s="212"/>
      <c r="J24" s="212"/>
      <c r="K24" s="199"/>
      <c r="L24" s="360"/>
    </row>
    <row r="25" spans="1:15" s="156" customFormat="1">
      <c r="A25" s="158" t="s">
        <v>234</v>
      </c>
      <c r="B25" s="159">
        <v>5</v>
      </c>
      <c r="C25" s="160" t="str">
        <f>VLOOKUP($B25,COMPOSIÇÃO!$A$10:$J$925,3,FALSE)</f>
        <v>93358</v>
      </c>
      <c r="D25" s="154" t="str">
        <f>VLOOKUP($B25,COMPOSIÇÃO!$A$10:$J$925,4,FALSE)</f>
        <v>ESCAVAÇÃO MANUAL DE VALAS. AF_03/2016</v>
      </c>
      <c r="E25" s="159" t="str">
        <f>VLOOKUP($B25,COMPOSIÇÃO!$A$10:$J$925,5,FALSE)</f>
        <v>M3</v>
      </c>
      <c r="F25" s="381">
        <v>169.47</v>
      </c>
      <c r="G25" s="167">
        <f>VLOOKUP($B25,COMPOSIÇÃO!$A$10:$J$925,8,FALSE)</f>
        <v>0</v>
      </c>
      <c r="H25" s="167">
        <f>VLOOKUP($B25,COMPOSIÇÃO!$A$10:$J$925,9,FALSE)</f>
        <v>59.41</v>
      </c>
      <c r="I25" s="167">
        <f>TRUNC((H25+G25),2)</f>
        <v>59.41</v>
      </c>
      <c r="J25" s="167">
        <f t="shared" ref="J25:J26" si="0">(I25*$K$5)+I25</f>
        <v>75.177413999999999</v>
      </c>
      <c r="K25" s="351">
        <f t="shared" ref="K25:K26" si="1">J25*F25</f>
        <v>12740.31635058</v>
      </c>
      <c r="L25" s="360"/>
      <c r="O25" s="361"/>
    </row>
    <row r="26" spans="1:15" s="156" customFormat="1">
      <c r="A26" s="158" t="s">
        <v>255</v>
      </c>
      <c r="B26" s="159">
        <v>6</v>
      </c>
      <c r="C26" s="160">
        <f>VLOOKUP($B26,COMPOSIÇÃO!$A$10:$J$925,3,FALSE)</f>
        <v>96995</v>
      </c>
      <c r="D26" s="154" t="str">
        <f>VLOOKUP($B26,COMPOSIÇÃO!$A$10:$J$925,4,FALSE)</f>
        <v>REATERRO DE VALA COM COMPACTAÇÃO MANUAL</v>
      </c>
      <c r="E26" s="159" t="str">
        <f>VLOOKUP($B26,COMPOSIÇÃO!$A$10:$J$925,5,FALSE)</f>
        <v>M3</v>
      </c>
      <c r="F26" s="381">
        <v>169.47</v>
      </c>
      <c r="G26" s="167">
        <f>VLOOKUP($B26,COMPOSIÇÃO!$A$10:$J$925,8,FALSE)</f>
        <v>0</v>
      </c>
      <c r="H26" s="167">
        <f>VLOOKUP($B26,COMPOSIÇÃO!$A$10:$J$925,9,FALSE)</f>
        <v>36.020000000000003</v>
      </c>
      <c r="I26" s="167">
        <f>TRUNC((H26+G26),2)</f>
        <v>36.020000000000003</v>
      </c>
      <c r="J26" s="167">
        <f t="shared" si="0"/>
        <v>45.579708000000004</v>
      </c>
      <c r="K26" s="351">
        <f t="shared" si="1"/>
        <v>7724.3931147600006</v>
      </c>
      <c r="L26" s="360"/>
    </row>
    <row r="27" spans="1:15" s="156" customFormat="1">
      <c r="A27" s="158"/>
      <c r="B27" s="159"/>
      <c r="C27" s="160"/>
      <c r="D27" s="154"/>
      <c r="E27" s="159"/>
      <c r="F27" s="350"/>
      <c r="G27" s="167"/>
      <c r="H27" s="167"/>
      <c r="I27" s="167"/>
      <c r="J27" s="167"/>
      <c r="K27" s="351"/>
      <c r="L27" s="360"/>
    </row>
    <row r="28" spans="1:15" s="156" customFormat="1">
      <c r="A28" s="356"/>
      <c r="B28" s="204"/>
      <c r="C28" s="204"/>
      <c r="D28" s="198" t="s">
        <v>204</v>
      </c>
      <c r="E28" s="204"/>
      <c r="F28" s="211"/>
      <c r="G28" s="212"/>
      <c r="H28" s="212"/>
      <c r="I28" s="212"/>
      <c r="J28" s="212"/>
      <c r="K28" s="199"/>
      <c r="L28" s="360"/>
    </row>
    <row r="29" spans="1:15" s="156" customFormat="1" ht="27" customHeight="1">
      <c r="A29" s="158" t="s">
        <v>256</v>
      </c>
      <c r="B29" s="159">
        <v>7</v>
      </c>
      <c r="C29" s="160">
        <f>VLOOKUP($B29,COMPOSIÇÃO!$A$10:$J$925,3,FALSE)</f>
        <v>94975</v>
      </c>
      <c r="D29" s="154" t="str">
        <f>VLOOKUP($B29,COMPOSIÇÃO!$A$10:$J$925,4,FALSE)</f>
        <v xml:space="preserve">CONCRETO FCK = 15MPA, TRAÇO 1:3,4:3,5 (CIMENTO/ AREIA MÉDIA/ BRITA 1) - PREPARO MANUAL. AF_07/2016 (PARA ENVELOPAMENTO DE DUTOS EM  TRAVESSIAS  COM OU SEM PAVIMENTAÇÃO) </v>
      </c>
      <c r="E29" s="159" t="str">
        <f>VLOOKUP($B29,COMPOSIÇÃO!$A$10:$J$925,5,FALSE)</f>
        <v>M3</v>
      </c>
      <c r="F29" s="350">
        <v>7.47</v>
      </c>
      <c r="G29" s="167">
        <f>VLOOKUP($B29,COMPOSIÇÃO!$A$10:$J$925,8,FALSE)</f>
        <v>201.13</v>
      </c>
      <c r="H29" s="167">
        <f>VLOOKUP($B29,COMPOSIÇÃO!$A$10:$J$925,9,FALSE)</f>
        <v>150.5</v>
      </c>
      <c r="I29" s="167">
        <f>TRUNC((H29+G29),2)</f>
        <v>351.63</v>
      </c>
      <c r="J29" s="167">
        <f t="shared" ref="J29:J30" si="2">(I29*$K$5)+I29</f>
        <v>444.95260200000001</v>
      </c>
      <c r="K29" s="351">
        <f t="shared" ref="K29:K30" si="3">J29*F29</f>
        <v>3323.79593694</v>
      </c>
      <c r="L29" s="446"/>
    </row>
    <row r="30" spans="1:15" s="156" customFormat="1">
      <c r="A30" s="158" t="s">
        <v>257</v>
      </c>
      <c r="B30" s="159">
        <v>8</v>
      </c>
      <c r="C30" s="160" t="str">
        <f>VLOOKUP($B30,COMPOSIÇÃO!$A$10:$J$925,3,FALSE)</f>
        <v>74157/004</v>
      </c>
      <c r="D30" s="154" t="str">
        <f>VLOOKUP($B30,COMPOSIÇÃO!$A$10:$J$925,4,FALSE)</f>
        <v>LANCAMENTO/APLICACAO MANUAL DE CONCRETO EM FUNDACOES</v>
      </c>
      <c r="E30" s="159" t="str">
        <f>VLOOKUP($B30,COMPOSIÇÃO!$A$10:$J$925,5,FALSE)</f>
        <v>M3</v>
      </c>
      <c r="F30" s="350">
        <v>7.47</v>
      </c>
      <c r="G30" s="167">
        <f>VLOOKUP($B30,COMPOSIÇÃO!$A$10:$J$925,8,FALSE)</f>
        <v>0.39</v>
      </c>
      <c r="H30" s="167">
        <f>VLOOKUP($B30,COMPOSIÇÃO!$A$10:$J$925,9,FALSE)</f>
        <v>98.34</v>
      </c>
      <c r="I30" s="167">
        <f>TRUNC((H30+G30),2)</f>
        <v>98.73</v>
      </c>
      <c r="J30" s="167">
        <f t="shared" si="2"/>
        <v>124.93294200000001</v>
      </c>
      <c r="K30" s="351">
        <f t="shared" si="3"/>
        <v>933.24907674000008</v>
      </c>
      <c r="L30" s="360"/>
    </row>
    <row r="31" spans="1:15" s="156" customFormat="1">
      <c r="A31" s="158"/>
      <c r="B31" s="159"/>
      <c r="C31" s="160"/>
      <c r="D31" s="154"/>
      <c r="E31" s="159"/>
      <c r="F31" s="350"/>
      <c r="G31" s="167"/>
      <c r="H31" s="167"/>
      <c r="I31" s="167"/>
      <c r="J31" s="167"/>
      <c r="K31" s="351"/>
      <c r="L31" s="360"/>
    </row>
    <row r="32" spans="1:15" s="156" customFormat="1">
      <c r="A32" s="356"/>
      <c r="B32" s="204"/>
      <c r="C32" s="204"/>
      <c r="D32" s="198" t="s">
        <v>254</v>
      </c>
      <c r="E32" s="204"/>
      <c r="F32" s="211"/>
      <c r="G32" s="212"/>
      <c r="H32" s="212"/>
      <c r="I32" s="212"/>
      <c r="J32" s="212"/>
      <c r="K32" s="199"/>
      <c r="L32" s="360"/>
    </row>
    <row r="33" spans="1:14" s="156" customFormat="1" ht="17.25" customHeight="1">
      <c r="A33" s="158" t="s">
        <v>258</v>
      </c>
      <c r="B33" s="159">
        <v>28</v>
      </c>
      <c r="C33" s="160" t="str">
        <f>VLOOKUP($B33,COMPOSIÇÃO!$A$10:$J$925,3,FALSE)</f>
        <v>COMPOSIÇÃO 14</v>
      </c>
      <c r="D33" s="154" t="str">
        <f>VLOOKUP($B33,COMPOSIÇÃO!$A$10:$J$925,4,FALSE)</f>
        <v xml:space="preserve">RETIRADA DE EQUIPAMENTOS DE ILUMINAÇÃO PÚBLICA (LUMINÁRIA, REATOR, LÂMPADA E FIAÇÃO) </v>
      </c>
      <c r="E33" s="159" t="str">
        <f>VLOOKUP($B33,COMPOSIÇÃO!$A$10:$J$925,5,FALSE)</f>
        <v>UN</v>
      </c>
      <c r="F33" s="381">
        <v>34</v>
      </c>
      <c r="G33" s="167">
        <f>VLOOKUP($B33,COMPOSIÇÃO!$A$10:$J$925,8,FALSE)</f>
        <v>0</v>
      </c>
      <c r="H33" s="167">
        <f>VLOOKUP($B33,COMPOSIÇÃO!$A$10:$J$925,9,FALSE)</f>
        <v>9.41</v>
      </c>
      <c r="I33" s="167">
        <f>TRUNC((H33+G33),2)</f>
        <v>9.41</v>
      </c>
      <c r="J33" s="167">
        <f t="shared" ref="J33" si="4">(I33*$K$5)+I33</f>
        <v>11.907414000000001</v>
      </c>
      <c r="K33" s="351">
        <f t="shared" ref="K33" si="5">J33*F33</f>
        <v>404.85207600000001</v>
      </c>
      <c r="L33" s="360"/>
    </row>
    <row r="34" spans="1:14" s="156" customFormat="1">
      <c r="A34" s="158"/>
      <c r="B34" s="159"/>
      <c r="C34" s="160"/>
      <c r="D34" s="154"/>
      <c r="E34" s="159"/>
      <c r="F34" s="350"/>
      <c r="G34" s="167"/>
      <c r="H34" s="167"/>
      <c r="I34" s="167"/>
      <c r="J34" s="167"/>
      <c r="K34" s="351"/>
      <c r="L34" s="360"/>
      <c r="N34" s="361"/>
    </row>
    <row r="35" spans="1:14" s="156" customFormat="1">
      <c r="A35" s="356"/>
      <c r="B35" s="204"/>
      <c r="C35" s="204"/>
      <c r="D35" s="198" t="s">
        <v>205</v>
      </c>
      <c r="E35" s="204"/>
      <c r="F35" s="211"/>
      <c r="G35" s="212"/>
      <c r="H35" s="212"/>
      <c r="I35" s="212"/>
      <c r="J35" s="212"/>
      <c r="K35" s="199"/>
      <c r="L35" s="360"/>
    </row>
    <row r="36" spans="1:14" s="156" customFormat="1" ht="25.5">
      <c r="A36" s="158" t="s">
        <v>259</v>
      </c>
      <c r="B36" s="159">
        <v>9</v>
      </c>
      <c r="C36" s="160" t="str">
        <f>VLOOKUP($B36,COMPOSIÇÃO!$A$10:$J$925,3,FALSE)</f>
        <v>COMPOSIÇÃO 03</v>
      </c>
      <c r="D36" s="154" t="str">
        <f>VLOOKUP($B36,COMPOSIÇÃO!$A$10:$J$925,4,FALSE)</f>
        <v>ELETRODUTO FLEXÍVEL CORRUGADO, PVC, DN 32 MM (1"), PARA CIRCUITOS TERMINAIS, INSTALADO EM SOLO - FORNECIMENTO E INSTALAÇÃO.</v>
      </c>
      <c r="E36" s="159" t="str">
        <f>VLOOKUP($B36,COMPOSIÇÃO!$A$10:$J$925,5,FALSE)</f>
        <v>M</v>
      </c>
      <c r="F36" s="350">
        <v>80</v>
      </c>
      <c r="G36" s="167">
        <f>VLOOKUP($B36,COMPOSIÇÃO!$A$10:$J$925,8,FALSE)</f>
        <v>3.97</v>
      </c>
      <c r="H36" s="167">
        <f>VLOOKUP($B36,COMPOSIÇÃO!$A$10:$J$925,9,FALSE)</f>
        <v>2.99</v>
      </c>
      <c r="I36" s="167">
        <f t="shared" ref="I36:I51" si="6">TRUNC((H36+G36),2)</f>
        <v>6.96</v>
      </c>
      <c r="J36" s="167">
        <f t="shared" ref="J36:J55" si="7">(I36*$K$5)+I36</f>
        <v>8.8071839999999995</v>
      </c>
      <c r="K36" s="351">
        <f t="shared" ref="K36:K51" si="8">J36*F36</f>
        <v>704.57471999999996</v>
      </c>
      <c r="L36" s="360"/>
    </row>
    <row r="37" spans="1:14" s="156" customFormat="1" ht="25.5">
      <c r="A37" s="158" t="s">
        <v>260</v>
      </c>
      <c r="B37" s="159">
        <v>10</v>
      </c>
      <c r="C37" s="160" t="str">
        <f>VLOOKUP($B37,COMPOSIÇÃO!$A$10:$J$925,3,FALSE)</f>
        <v>COMPOSIÇÃO 04</v>
      </c>
      <c r="D37" s="154" t="str">
        <f>VLOOKUP($B37,COMPOSIÇÃO!$A$10:$J$925,4,FALSE)</f>
        <v>ELETRODUTO FLEXÍVEL CORRUGADO, PVC, DN 40 MM (11/4"), PARA CIRCUITOS TERMINAIS, INSTALADO EM SOLO - FORNECIMENTO E INSTALAÇÃO.</v>
      </c>
      <c r="E37" s="159" t="str">
        <f>VLOOKUP($B37,COMPOSIÇÃO!$A$10:$J$925,5,FALSE)</f>
        <v>M</v>
      </c>
      <c r="F37" s="350">
        <v>1187.7</v>
      </c>
      <c r="G37" s="167">
        <f>VLOOKUP($B37,COMPOSIÇÃO!$A$10:$J$925,8,FALSE)</f>
        <v>4.99</v>
      </c>
      <c r="H37" s="167">
        <f>VLOOKUP($B37,COMPOSIÇÃO!$A$10:$J$925,9,FALSE)</f>
        <v>3.66</v>
      </c>
      <c r="I37" s="167">
        <f t="shared" si="6"/>
        <v>8.65</v>
      </c>
      <c r="J37" s="167">
        <f t="shared" si="7"/>
        <v>10.94571</v>
      </c>
      <c r="K37" s="351">
        <f t="shared" si="8"/>
        <v>13000.219767000001</v>
      </c>
      <c r="L37" s="360"/>
    </row>
    <row r="38" spans="1:14" s="156" customFormat="1">
      <c r="A38" s="158" t="s">
        <v>261</v>
      </c>
      <c r="B38" s="159">
        <v>11</v>
      </c>
      <c r="C38" s="160">
        <f>VLOOKUP($B38,COMPOSIÇÃO!$A$10:$J$925,3,FALSE)</f>
        <v>83446</v>
      </c>
      <c r="D38" s="154" t="str">
        <f>VLOOKUP($B38,COMPOSIÇÃO!$A$10:$J$925,4,FALSE)</f>
        <v>CAIXA DE PASSAGEM 30X30X40 COM TAMPA E DRENO BRITA</v>
      </c>
      <c r="E38" s="159" t="str">
        <f>VLOOKUP($B38,COMPOSIÇÃO!$A$10:$J$925,5,FALSE)</f>
        <v>UN</v>
      </c>
      <c r="F38" s="350">
        <v>74</v>
      </c>
      <c r="G38" s="167">
        <f>VLOOKUP($B38,COMPOSIÇÃO!$A$10:$J$925,8,FALSE)</f>
        <v>52.06</v>
      </c>
      <c r="H38" s="167">
        <f>VLOOKUP($B38,COMPOSIÇÃO!$A$10:$J$925,9,FALSE)</f>
        <v>98.62</v>
      </c>
      <c r="I38" s="167">
        <f t="shared" si="6"/>
        <v>150.68</v>
      </c>
      <c r="J38" s="167">
        <f t="shared" si="7"/>
        <v>190.67047200000002</v>
      </c>
      <c r="K38" s="351">
        <f t="shared" si="8"/>
        <v>14109.614928000001</v>
      </c>
      <c r="L38" s="360"/>
    </row>
    <row r="39" spans="1:14" s="156" customFormat="1" ht="28.5" customHeight="1">
      <c r="A39" s="158" t="s">
        <v>262</v>
      </c>
      <c r="B39" s="159">
        <v>12</v>
      </c>
      <c r="C39" s="160">
        <f>VLOOKUP($B39,COMPOSIÇÃO!$A$10:$J$925,3,FALSE)</f>
        <v>92364</v>
      </c>
      <c r="D39" s="154" t="str">
        <f>VLOOKUP($B39,COMPOSIÇÃO!$A$10:$J$925,4,FALSE)</f>
        <v>TUBO DE AÇO GALVANIZADO COM COSTURA, CLASSE MÉDIA, DN 32 (1 1/4"), CONEXÃO ROSQUEADA, INSTALADO EM REDE DE ALIMENTAÇÃO PARA HIDRANTE - FORNECIMENTO E INSTALAÇÃO. AF_12/2015</v>
      </c>
      <c r="E39" s="159" t="str">
        <f>VLOOKUP($B39,COMPOSIÇÃO!$A$10:$J$925,5,FALSE)</f>
        <v>M</v>
      </c>
      <c r="F39" s="350">
        <v>279</v>
      </c>
      <c r="G39" s="167">
        <f>VLOOKUP($B39,COMPOSIÇÃO!$A$10:$J$925,8,FALSE)</f>
        <v>26.59</v>
      </c>
      <c r="H39" s="167">
        <f>VLOOKUP($B39,COMPOSIÇÃO!$A$10:$J$925,9,FALSE)</f>
        <v>5.88</v>
      </c>
      <c r="I39" s="167">
        <f t="shared" si="6"/>
        <v>32.47</v>
      </c>
      <c r="J39" s="167">
        <f t="shared" si="7"/>
        <v>41.087537999999995</v>
      </c>
      <c r="K39" s="351">
        <f t="shared" si="8"/>
        <v>11463.423101999999</v>
      </c>
      <c r="L39" s="360"/>
    </row>
    <row r="40" spans="1:14" s="156" customFormat="1">
      <c r="A40" s="158" t="s">
        <v>263</v>
      </c>
      <c r="B40" s="159">
        <v>13</v>
      </c>
      <c r="C40" s="160">
        <f>VLOOKUP($B40,COMPOSIÇÃO!$A$10:$J$925,3,FALSE)</f>
        <v>91908</v>
      </c>
      <c r="D40" s="154" t="str">
        <f>VLOOKUP($B40,COMPOSIÇÃO!$A$10:$J$925,4,FALSE)</f>
        <v>CURVA 90 GRAUS, PVC, ROSCÁVEL, DN 40MM (11/4") - FORNECIMENTO E INSTALAÇÃO.</v>
      </c>
      <c r="E40" s="159" t="str">
        <f>VLOOKUP($B40,COMPOSIÇÃO!$A$10:$J$925,5,FALSE)</f>
        <v>UN</v>
      </c>
      <c r="F40" s="350">
        <v>2</v>
      </c>
      <c r="G40" s="167">
        <f>VLOOKUP($B40,COMPOSIÇÃO!$A$10:$J$925,8,FALSE)</f>
        <v>3.43</v>
      </c>
      <c r="H40" s="167">
        <f>VLOOKUP($B40,COMPOSIÇÃO!$A$10:$J$925,9,FALSE)</f>
        <v>10.23</v>
      </c>
      <c r="I40" s="167">
        <f t="shared" si="6"/>
        <v>13.66</v>
      </c>
      <c r="J40" s="167">
        <f t="shared" si="7"/>
        <v>17.285364000000001</v>
      </c>
      <c r="K40" s="351">
        <f t="shared" si="8"/>
        <v>34.570728000000003</v>
      </c>
      <c r="L40" s="360"/>
    </row>
    <row r="41" spans="1:14" s="156" customFormat="1">
      <c r="A41" s="158" t="s">
        <v>264</v>
      </c>
      <c r="B41" s="159">
        <v>14</v>
      </c>
      <c r="C41" s="160" t="str">
        <f>VLOOKUP($B41,COMPOSIÇÃO!$A$10:$J$925,3,FALSE)</f>
        <v>COMPOSIÇÃO 05</v>
      </c>
      <c r="D41" s="154" t="str">
        <f>VLOOKUP($B41,COMPOSIÇÃO!$A$10:$J$925,4,FALSE)</f>
        <v>LUVA PARA ELETRODUTO, PVC, ROSCÁVEL, DN 40 MM (1 1/4") - FORNECIMENTO E INSTALAÇÃO.</v>
      </c>
      <c r="E41" s="159" t="str">
        <f>VLOOKUP($B41,COMPOSIÇÃO!$A$10:$J$925,5,FALSE)</f>
        <v>UN</v>
      </c>
      <c r="F41" s="350">
        <v>2</v>
      </c>
      <c r="G41" s="167">
        <f>VLOOKUP($B41,COMPOSIÇÃO!$A$10:$J$925,8,FALSE)</f>
        <v>1.88</v>
      </c>
      <c r="H41" s="167">
        <f>VLOOKUP($B41,COMPOSIÇÃO!$A$10:$J$925,9,FALSE)</f>
        <v>7.3900000000000006</v>
      </c>
      <c r="I41" s="167">
        <f t="shared" si="6"/>
        <v>9.27</v>
      </c>
      <c r="J41" s="167">
        <f t="shared" si="7"/>
        <v>11.730257999999999</v>
      </c>
      <c r="K41" s="351">
        <f t="shared" si="8"/>
        <v>23.460515999999998</v>
      </c>
      <c r="L41" s="360"/>
    </row>
    <row r="42" spans="1:14" s="156" customFormat="1">
      <c r="A42" s="158" t="s">
        <v>265</v>
      </c>
      <c r="B42" s="213">
        <v>15</v>
      </c>
      <c r="C42" s="160">
        <f>VLOOKUP($B42,COMPOSIÇÃO!$A$10:$J$925,3,FALSE)</f>
        <v>93672</v>
      </c>
      <c r="D42" s="154" t="str">
        <f>VLOOKUP($B42,COMPOSIÇÃO!$A$10:$J$925,4,FALSE)</f>
        <v xml:space="preserve">DISJUNTOR TRIPOLAR TIPO DIN, CORRENTE NOMINAL DE 40A - FORNECIMENTO E INSTALAÇÃO. </v>
      </c>
      <c r="E42" s="159" t="str">
        <f>VLOOKUP($B42,COMPOSIÇÃO!$A$10:$J$925,5,FALSE)</f>
        <v>UN</v>
      </c>
      <c r="F42" s="350">
        <v>2</v>
      </c>
      <c r="G42" s="167">
        <f>VLOOKUP($B42,COMPOSIÇÃO!$A$10:$J$925,8,FALSE)</f>
        <v>60.480000000000004</v>
      </c>
      <c r="H42" s="167">
        <f>VLOOKUP($B42,COMPOSIÇÃO!$A$10:$J$925,9,FALSE)</f>
        <v>13.53</v>
      </c>
      <c r="I42" s="167">
        <f t="shared" si="6"/>
        <v>74.010000000000005</v>
      </c>
      <c r="J42" s="167">
        <f t="shared" si="7"/>
        <v>93.652254000000013</v>
      </c>
      <c r="K42" s="351">
        <f t="shared" si="8"/>
        <v>187.30450800000003</v>
      </c>
      <c r="L42" s="360"/>
    </row>
    <row r="43" spans="1:14" s="156" customFormat="1">
      <c r="A43" s="158" t="s">
        <v>266</v>
      </c>
      <c r="B43" s="159">
        <v>16</v>
      </c>
      <c r="C43" s="160" t="str">
        <f>VLOOKUP($B43,COMPOSIÇÃO!$A$10:$J$925,3,FALSE)</f>
        <v>COMPOSIÇÃO 06</v>
      </c>
      <c r="D43" s="154" t="str">
        <f>VLOOKUP($B43,COMPOSIÇÃO!$A$10:$J$925,4,FALSE)</f>
        <v xml:space="preserve">DISJUNTOR BIPOLAR TIPO DIN, CORRENTE NOMINAL DE 2A -  FORNECIMENTO E INSTALAÇÃO. </v>
      </c>
      <c r="E43" s="159" t="str">
        <f>VLOOKUP($B43,COMPOSIÇÃO!$A$10:$J$925,5,FALSE)</f>
        <v>UN</v>
      </c>
      <c r="F43" s="350">
        <v>2</v>
      </c>
      <c r="G43" s="167">
        <f>VLOOKUP($B43,COMPOSIÇÃO!$A$10:$J$925,8,FALSE)</f>
        <v>48.089999999999996</v>
      </c>
      <c r="H43" s="167">
        <f>VLOOKUP($B43,COMPOSIÇÃO!$A$10:$J$925,9,FALSE)</f>
        <v>1.1499999999999999</v>
      </c>
      <c r="I43" s="167">
        <f t="shared" si="6"/>
        <v>49.24</v>
      </c>
      <c r="J43" s="167">
        <f t="shared" si="7"/>
        <v>62.308296000000006</v>
      </c>
      <c r="K43" s="351">
        <f t="shared" si="8"/>
        <v>124.61659200000001</v>
      </c>
      <c r="L43" s="360"/>
    </row>
    <row r="44" spans="1:14" s="156" customFormat="1" ht="25.5">
      <c r="A44" s="158" t="s">
        <v>267</v>
      </c>
      <c r="B44" s="159">
        <v>17</v>
      </c>
      <c r="C44" s="160" t="str">
        <f>VLOOKUP($B44,COMPOSIÇÃO!$A$10:$J$925,3,FALSE)</f>
        <v>COMPOSIÇAO 07</v>
      </c>
      <c r="D44" s="154" t="str">
        <f>VLOOKUP($B44,COMPOSIÇÃO!$A$10:$J$925,4,FALSE)</f>
        <v>QUADRO DE COMANDO EM GRUPO DE ILUMINAÇÃO PÚBLICA - 18A - FORNECIMENTO E MONTAGEM</v>
      </c>
      <c r="E44" s="159" t="str">
        <f>VLOOKUP($B44,COMPOSIÇÃO!$A$10:$J$925,5,FALSE)</f>
        <v>UN</v>
      </c>
      <c r="F44" s="350">
        <v>1</v>
      </c>
      <c r="G44" s="167">
        <f>VLOOKUP($B44,COMPOSIÇÃO!$A$10:$J$925,8,FALSE)</f>
        <v>636.32400000000007</v>
      </c>
      <c r="H44" s="167">
        <f>VLOOKUP($B44,COMPOSIÇÃO!$A$10:$J$925,9,FALSE)</f>
        <v>1.7342</v>
      </c>
      <c r="I44" s="167">
        <f t="shared" si="6"/>
        <v>638.04999999999995</v>
      </c>
      <c r="J44" s="167">
        <f t="shared" si="7"/>
        <v>807.38846999999998</v>
      </c>
      <c r="K44" s="351">
        <f t="shared" si="8"/>
        <v>807.38846999999998</v>
      </c>
      <c r="L44" s="360"/>
    </row>
    <row r="45" spans="1:14" s="156" customFormat="1" ht="25.5">
      <c r="A45" s="158" t="s">
        <v>268</v>
      </c>
      <c r="B45" s="159">
        <v>18</v>
      </c>
      <c r="C45" s="160" t="str">
        <f>VLOOKUP($B45,COMPOSIÇÃO!$A$10:$J$925,3,FALSE)</f>
        <v>COMPOSIÇAO 08</v>
      </c>
      <c r="D45" s="154" t="str">
        <f>VLOOKUP($B45,COMPOSIÇÃO!$A$10:$J$925,4,FALSE)</f>
        <v xml:space="preserve">QUADRO DE COMANDO EM GRUPO DE ILUMINAÇÃO PÚBLICA - 22A -  FORNECIMENTO E MONTAGEM </v>
      </c>
      <c r="E45" s="159" t="str">
        <f>VLOOKUP($B45,COMPOSIÇÃO!$A$10:$J$925,5,FALSE)</f>
        <v>UN</v>
      </c>
      <c r="F45" s="350">
        <v>1</v>
      </c>
      <c r="G45" s="167">
        <f>VLOOKUP($B45,COMPOSIÇÃO!$A$10:$J$925,8,FALSE)</f>
        <v>647.42000000000007</v>
      </c>
      <c r="H45" s="167">
        <f>VLOOKUP($B45,COMPOSIÇÃO!$A$10:$J$925,9,FALSE)</f>
        <v>1.7342</v>
      </c>
      <c r="I45" s="167">
        <f>TRUNC((H45+G45),2)</f>
        <v>649.15</v>
      </c>
      <c r="J45" s="167">
        <f t="shared" si="7"/>
        <v>821.43440999999996</v>
      </c>
      <c r="K45" s="351">
        <f t="shared" si="8"/>
        <v>821.43440999999996</v>
      </c>
      <c r="L45" s="360"/>
    </row>
    <row r="46" spans="1:14" s="156" customFormat="1" ht="25.5">
      <c r="A46" s="158" t="s">
        <v>269</v>
      </c>
      <c r="B46" s="159">
        <v>19</v>
      </c>
      <c r="C46" s="160" t="str">
        <f>VLOOKUP($B46,COMPOSIÇÃO!$A$10:$J$925,3,FALSE)</f>
        <v>91926</v>
      </c>
      <c r="D46" s="154" t="str">
        <f>VLOOKUP($B46,COMPOSIÇÃO!$A$10:$J$925,4,FALSE)</f>
        <v>CABO DE COBRE FLEXÍVEL ISOLADO, 2,5 MM², ANTI-CHAMA 450/750 V, PARA CIRCUITOS TERMINAIS - FORNECIMENTO E INSTALAÇÃO. AF_12/2015</v>
      </c>
      <c r="E46" s="159" t="str">
        <f>VLOOKUP($B46,COMPOSIÇÃO!$A$10:$J$925,5,FALSE)</f>
        <v>M</v>
      </c>
      <c r="F46" s="350">
        <f>39*38</f>
        <v>1482</v>
      </c>
      <c r="G46" s="167">
        <f>VLOOKUP($B46,COMPOSIÇÃO!$A$10:$J$925,8,FALSE)</f>
        <v>1.32</v>
      </c>
      <c r="H46" s="167">
        <f>VLOOKUP($B46,COMPOSIÇÃO!$A$10:$J$925,9,FALSE)</f>
        <v>0.99</v>
      </c>
      <c r="I46" s="167">
        <f t="shared" si="6"/>
        <v>2.31</v>
      </c>
      <c r="J46" s="167">
        <f t="shared" si="7"/>
        <v>2.9230740000000002</v>
      </c>
      <c r="K46" s="351">
        <f t="shared" si="8"/>
        <v>4331.9956680000005</v>
      </c>
      <c r="L46" s="360"/>
    </row>
    <row r="47" spans="1:14" s="156" customFormat="1" ht="25.5">
      <c r="A47" s="158" t="s">
        <v>277</v>
      </c>
      <c r="B47" s="159">
        <v>20</v>
      </c>
      <c r="C47" s="160">
        <f>VLOOKUP($B47,COMPOSIÇÃO!$A$10:$J$925,3,FALSE)</f>
        <v>91929</v>
      </c>
      <c r="D47" s="154" t="str">
        <f>VLOOKUP($B47,COMPOSIÇÃO!$A$10:$J$925,4,FALSE)</f>
        <v>CABO DE COBRE FLEXÍVEL ISOLADO, 4 MM², ANTI-CHAMA 0,6/1,0 KV, PARA CIRCUITOS TERMINAIS - FORNECIMENTO E INSTALAÇÃO. AF_12/2015</v>
      </c>
      <c r="E47" s="159" t="str">
        <f>VLOOKUP($B47,COMPOSIÇÃO!$A$10:$J$925,5,FALSE)</f>
        <v>M</v>
      </c>
      <c r="F47" s="350">
        <v>3325</v>
      </c>
      <c r="G47" s="167">
        <f>VLOOKUP($B47,COMPOSIÇÃO!$A$10:$J$925,8,FALSE)</f>
        <v>2.81</v>
      </c>
      <c r="H47" s="167">
        <f>VLOOKUP($B47,COMPOSIÇÃO!$A$10:$J$925,9,FALSE)</f>
        <v>1.33</v>
      </c>
      <c r="I47" s="167">
        <f t="shared" ref="I47" si="9">TRUNC((H47+G47),2)</f>
        <v>4.1399999999999997</v>
      </c>
      <c r="J47" s="167">
        <f t="shared" ref="J47" si="10">(I47*$K$5)+I47</f>
        <v>5.2387559999999995</v>
      </c>
      <c r="K47" s="351">
        <f t="shared" ref="K47" si="11">J47*F47</f>
        <v>17418.863699999998</v>
      </c>
      <c r="L47" s="360"/>
    </row>
    <row r="48" spans="1:14" s="156" customFormat="1" ht="25.5">
      <c r="A48" s="158" t="s">
        <v>270</v>
      </c>
      <c r="B48" s="159">
        <v>21</v>
      </c>
      <c r="C48" s="160" t="str">
        <f>VLOOKUP($B48,COMPOSIÇÃO!$A$10:$J$925,3,FALSE)</f>
        <v>91931</v>
      </c>
      <c r="D48" s="154" t="str">
        <f>VLOOKUP($B48,COMPOSIÇÃO!$A$10:$J$925,4,FALSE)</f>
        <v>CABO DE COBRE FLEXÍVEL ISOLADO, 6 MM², ANTI-CHAMA 0,6/1,0 KV, PARA CIRCUITOS TERMINAIS - FORNECIMENTO E INSTALAÇÃO. AF_12/2015</v>
      </c>
      <c r="E48" s="159" t="str">
        <f>VLOOKUP($B48,COMPOSIÇÃO!$A$10:$J$925,5,FALSE)</f>
        <v>M</v>
      </c>
      <c r="F48" s="350">
        <v>1250</v>
      </c>
      <c r="G48" s="167">
        <f>VLOOKUP($B48,COMPOSIÇÃO!$A$10:$J$925,8,FALSE)</f>
        <v>3.83</v>
      </c>
      <c r="H48" s="167">
        <f>VLOOKUP($B48,COMPOSIÇÃO!$A$10:$J$925,9,FALSE)</f>
        <v>1.72</v>
      </c>
      <c r="I48" s="167">
        <f t="shared" si="6"/>
        <v>5.55</v>
      </c>
      <c r="J48" s="167">
        <f t="shared" si="7"/>
        <v>7.0229699999999999</v>
      </c>
      <c r="K48" s="351">
        <f t="shared" si="8"/>
        <v>8778.7124999999996</v>
      </c>
      <c r="L48" s="360"/>
    </row>
    <row r="49" spans="1:12" s="156" customFormat="1" ht="25.5">
      <c r="A49" s="158" t="s">
        <v>271</v>
      </c>
      <c r="B49" s="159">
        <v>22</v>
      </c>
      <c r="C49" s="160" t="str">
        <f>VLOOKUP($B49,COMPOSIÇÃO!$A$10:$J$925,3,FALSE)</f>
        <v>91933</v>
      </c>
      <c r="D49" s="154" t="str">
        <f>VLOOKUP($B49,COMPOSIÇÃO!$A$10:$J$925,4,FALSE)</f>
        <v>CABO DE COBRE FLEXÍVEL ISOLADO, 10 MM², ANTI-CHAMA 0,6/1,0 KV, PARA CIRCUITOS TERMINAIS - FORNECIMENTO E INSTALAÇÃO. AF_12/2015</v>
      </c>
      <c r="E49" s="159" t="str">
        <f>VLOOKUP($B49,COMPOSIÇÃO!$A$10:$J$925,5,FALSE)</f>
        <v>M</v>
      </c>
      <c r="F49" s="350">
        <v>590</v>
      </c>
      <c r="G49" s="167">
        <f>VLOOKUP($B49,COMPOSIÇÃO!$A$10:$J$925,8,FALSE)</f>
        <v>6.14</v>
      </c>
      <c r="H49" s="167">
        <f>VLOOKUP($B49,COMPOSIÇÃO!$A$10:$J$925,9,FALSE)</f>
        <v>2.5499999999999998</v>
      </c>
      <c r="I49" s="167">
        <f t="shared" si="6"/>
        <v>8.69</v>
      </c>
      <c r="J49" s="167">
        <f t="shared" si="7"/>
        <v>10.996326</v>
      </c>
      <c r="K49" s="351">
        <f t="shared" si="8"/>
        <v>6487.8323399999999</v>
      </c>
      <c r="L49" s="360"/>
    </row>
    <row r="50" spans="1:12" s="156" customFormat="1" ht="25.5">
      <c r="A50" s="158" t="s">
        <v>272</v>
      </c>
      <c r="B50" s="159">
        <v>23</v>
      </c>
      <c r="C50" s="160" t="str">
        <f>VLOOKUP($B50,COMPOSIÇÃO!$A$10:$J$925,3,FALSE)</f>
        <v>COMPOSIÇAO 09</v>
      </c>
      <c r="D50" s="154" t="str">
        <f>VLOOKUP($B50,COMPOSIÇÃO!$A$10:$J$925,4,FALSE)</f>
        <v>POSTE TELECONICO EM AÇO GALVANIZADO CURVO DUPLO, COM JANELA DE INSPECAO H=10M - FORNECIMENTO E INSTALACAO</v>
      </c>
      <c r="E50" s="159" t="str">
        <f>VLOOKUP($B50,COMPOSIÇÃO!$A$10:$J$925,5,FALSE)</f>
        <v>UN</v>
      </c>
      <c r="F50" s="350">
        <v>38</v>
      </c>
      <c r="G50" s="167">
        <f>VLOOKUP($B50,COMPOSIÇÃO!$A$10:$J$925,8,FALSE)</f>
        <v>1083</v>
      </c>
      <c r="H50" s="167">
        <f>VLOOKUP($B50,COMPOSIÇÃO!$A$10:$J$925,9,FALSE)</f>
        <v>306.87</v>
      </c>
      <c r="I50" s="167">
        <f t="shared" si="6"/>
        <v>1389.87</v>
      </c>
      <c r="J50" s="167">
        <f t="shared" si="7"/>
        <v>1758.7414979999999</v>
      </c>
      <c r="K50" s="351">
        <f t="shared" si="8"/>
        <v>66832.176923999999</v>
      </c>
      <c r="L50" s="360"/>
    </row>
    <row r="51" spans="1:12" s="156" customFormat="1" ht="69.75" customHeight="1">
      <c r="A51" s="158" t="s">
        <v>273</v>
      </c>
      <c r="B51" s="159">
        <v>24</v>
      </c>
      <c r="C51" s="160" t="str">
        <f>VLOOKUP($B51,COMPOSIÇÃO!$A$10:$J$925,3,FALSE)</f>
        <v>COMPOSIÇÃO 10</v>
      </c>
      <c r="D51" s="154" t="str">
        <f>VLOOKUP($B51,COMPOSIÇÃO!$A$10:$J$925,4,FALSE)</f>
        <v>LUMINARIA DE LED PARA ILUMINAÇÃO PÚBLICA, COM POTÊNCIA DE CONSUMO DE 150W E EFICIENCIA 120LM/W, FLUXO TOTAL MÍNIMO 18.000LM,  TEMPERATURA DE COR= 5000K +/- 400K, IRC&gt;70, TENSÃO DE ALIMENTAÇÃO ~90 A 277V, COMPOSTA DE BASE PARA INSTALAÇÃO DE RELÉ FOTOELÉTRICO E DISPOSITIVO DE PROTEÇÃO CONTRA DESCARGAS ATMOSFÉRICA-DPS, IP-66,  MODELO 8100 DA TRÓPICO, LPL Ares II MINI DA ILUMATIC  OU EQUIVALENTE - FORNECIMENTO E INSTALAÇÃO</v>
      </c>
      <c r="E51" s="159" t="str">
        <f>VLOOKUP($B51,COMPOSIÇÃO!$A$10:$J$925,5,FALSE)</f>
        <v>UN</v>
      </c>
      <c r="F51" s="350">
        <v>76</v>
      </c>
      <c r="G51" s="167">
        <f>VLOOKUP($B51,COMPOSIÇÃO!$A$10:$J$925,8,FALSE)</f>
        <v>1210</v>
      </c>
      <c r="H51" s="167">
        <f>VLOOKUP($B51,COMPOSIÇÃO!$A$10:$J$925,9,FALSE)</f>
        <v>16.670000000000002</v>
      </c>
      <c r="I51" s="167">
        <f t="shared" si="6"/>
        <v>1226.67</v>
      </c>
      <c r="J51" s="167">
        <f t="shared" si="7"/>
        <v>1552.2282180000002</v>
      </c>
      <c r="K51" s="167">
        <f t="shared" si="8"/>
        <v>117969.34456800001</v>
      </c>
      <c r="L51" s="360"/>
    </row>
    <row r="52" spans="1:12" s="156" customFormat="1">
      <c r="A52" s="356"/>
      <c r="B52" s="204"/>
      <c r="C52" s="204"/>
      <c r="D52" s="198" t="s">
        <v>218</v>
      </c>
      <c r="E52" s="204"/>
      <c r="F52" s="211"/>
      <c r="G52" s="212"/>
      <c r="H52" s="212"/>
      <c r="I52" s="212"/>
      <c r="J52" s="212"/>
      <c r="K52" s="199"/>
      <c r="L52" s="360"/>
    </row>
    <row r="53" spans="1:12" s="156" customFormat="1" ht="16.5" customHeight="1">
      <c r="A53" s="158" t="s">
        <v>274</v>
      </c>
      <c r="B53" s="159">
        <v>25</v>
      </c>
      <c r="C53" s="160" t="str">
        <f>VLOOKUP($B53,COMPOSIÇÃO!$A$10:$J$925,3,FALSE)</f>
        <v>COMPOSIÇÃO 11</v>
      </c>
      <c r="D53" s="154" t="str">
        <f>VLOOKUP($B53,COMPOSIÇÃO!$A$10:$J$925,4,FALSE)</f>
        <v>CONECTOR PARAFUSO FENDIDO SPLIT-BOLT - PARA CABO DE 10MM2 - FORNECIMENTO E INSTALAÇÃO</v>
      </c>
      <c r="E53" s="159" t="str">
        <f>VLOOKUP($B53,COMPOSIÇÃO!$A$10:$J$925,5,FALSE)</f>
        <v>UN.</v>
      </c>
      <c r="F53" s="350">
        <f>38*3</f>
        <v>114</v>
      </c>
      <c r="G53" s="167">
        <f>VLOOKUP($B53,COMPOSIÇÃO!$A$10:$J$925,8,FALSE)</f>
        <v>4</v>
      </c>
      <c r="H53" s="167">
        <f>VLOOKUP($B53,COMPOSIÇÃO!$A$10:$J$925,9,FALSE)</f>
        <v>6.66</v>
      </c>
      <c r="I53" s="167">
        <f>TRUNC((H53+G53),2)</f>
        <v>10.66</v>
      </c>
      <c r="J53" s="167">
        <f t="shared" si="7"/>
        <v>13.489164000000001</v>
      </c>
      <c r="K53" s="351">
        <f t="shared" ref="K53:K55" si="12">J53*F53</f>
        <v>1537.764696</v>
      </c>
      <c r="L53" s="360"/>
    </row>
    <row r="54" spans="1:12" s="156" customFormat="1" ht="25.5">
      <c r="A54" s="158" t="s">
        <v>275</v>
      </c>
      <c r="B54" s="159">
        <v>26</v>
      </c>
      <c r="C54" s="160" t="str">
        <f>VLOOKUP($B54,COMPOSIÇÃO!$A$10:$J$925,3,FALSE)</f>
        <v>COMPOSIÇÃO 12</v>
      </c>
      <c r="D54" s="154" t="str">
        <f>VLOOKUP($B54,COMPOSIÇÃO!$A$10:$J$925,4,FALSE)</f>
        <v>FITA ISOLANTE DE BORRACHA AUTOFUSAO, USO ATE 69 KV (ALTA TENSAO) - FORNECIMENTO E APLICAÇÃO</v>
      </c>
      <c r="E54" s="159" t="str">
        <f>VLOOKUP($B54,COMPOSIÇÃO!$A$10:$J$925,5,FALSE)</f>
        <v>M</v>
      </c>
      <c r="F54" s="350">
        <v>38</v>
      </c>
      <c r="G54" s="167">
        <f>VLOOKUP($B54,COMPOSIÇÃO!$A$10:$J$925,8,FALSE)</f>
        <v>0.81</v>
      </c>
      <c r="H54" s="167">
        <f>VLOOKUP($B54,COMPOSIÇÃO!$A$10:$J$925,9,FALSE)</f>
        <v>2.3600000000000003</v>
      </c>
      <c r="I54" s="167">
        <f>TRUNC((H54+G54),2)</f>
        <v>3.17</v>
      </c>
      <c r="J54" s="167">
        <f t="shared" si="7"/>
        <v>4.0113180000000002</v>
      </c>
      <c r="K54" s="351">
        <f t="shared" si="12"/>
        <v>152.43008399999999</v>
      </c>
      <c r="L54" s="360"/>
    </row>
    <row r="55" spans="1:12" s="156" customFormat="1">
      <c r="A55" s="158" t="s">
        <v>276</v>
      </c>
      <c r="B55" s="159">
        <v>27</v>
      </c>
      <c r="C55" s="160" t="str">
        <f>VLOOKUP($B55,COMPOSIÇÃO!$A$10:$J$925,3,FALSE)</f>
        <v>COMPOSIÇAO 13</v>
      </c>
      <c r="D55" s="154" t="str">
        <f>VLOOKUP($B55,COMPOSIÇÃO!$A$10:$J$925,4,FALSE)</f>
        <v>HASTE DE ATERRAMENTO 5/8  PARA SPDA - FORNECIMENTO E INSTALAÇÃO. AF_12/2017</v>
      </c>
      <c r="E55" s="159" t="str">
        <f>VLOOKUP($B55,COMPOSIÇÃO!$A$10:$J$925,5,FALSE)</f>
        <v>UN</v>
      </c>
      <c r="F55" s="350">
        <v>18</v>
      </c>
      <c r="G55" s="167">
        <f>VLOOKUP($B55,COMPOSIÇÃO!$A$10:$J$925,8,FALSE)</f>
        <v>40.270000000000003</v>
      </c>
      <c r="H55" s="167">
        <f>VLOOKUP($B55,COMPOSIÇÃO!$A$10:$J$925,9,FALSE)</f>
        <v>8.440884999999998</v>
      </c>
      <c r="I55" s="167">
        <f>TRUNC((H55+G55),2)</f>
        <v>48.71</v>
      </c>
      <c r="J55" s="167">
        <f t="shared" si="7"/>
        <v>61.637634000000006</v>
      </c>
      <c r="K55" s="351">
        <f t="shared" si="12"/>
        <v>1109.4774120000002</v>
      </c>
      <c r="L55" s="360"/>
    </row>
    <row r="56" spans="1:12" s="156" customFormat="1">
      <c r="A56" s="158"/>
      <c r="B56" s="159"/>
      <c r="C56" s="160"/>
      <c r="D56" s="154"/>
      <c r="E56" s="159"/>
      <c r="F56" s="350"/>
      <c r="G56" s="167"/>
      <c r="H56" s="167"/>
      <c r="I56" s="167"/>
      <c r="J56" s="167"/>
      <c r="K56" s="351"/>
      <c r="L56" s="360"/>
    </row>
    <row r="57" spans="1:12" ht="15.75">
      <c r="A57" s="200"/>
      <c r="B57" s="377"/>
      <c r="C57" s="475" t="s">
        <v>249</v>
      </c>
      <c r="D57" s="475"/>
      <c r="E57" s="475"/>
      <c r="F57" s="358"/>
      <c r="G57" s="358"/>
      <c r="H57" s="358"/>
      <c r="I57" s="359"/>
      <c r="J57" s="359"/>
      <c r="K57" s="448">
        <f>SUM(K23,K9)</f>
        <v>294833.86133602005</v>
      </c>
      <c r="L57" s="382"/>
    </row>
  </sheetData>
  <mergeCells count="5">
    <mergeCell ref="C1:K1"/>
    <mergeCell ref="A7:F7"/>
    <mergeCell ref="G7:I7"/>
    <mergeCell ref="C57:E57"/>
    <mergeCell ref="E6:K6"/>
  </mergeCells>
  <printOptions gridLines="1"/>
  <pageMargins left="1.1811023622047245" right="1.5748031496062993" top="0.51181102362204722" bottom="0.47244094488188981" header="0.31496062992125984" footer="0.31496062992125984"/>
  <pageSetup paperSize="9" scale="53" fitToWidth="0" orientation="landscape" r:id="rId1"/>
  <headerFooter>
    <oddFooter>&amp;RPágina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opLeftCell="A121" zoomScale="70" zoomScaleNormal="70" workbookViewId="0">
      <selection activeCell="O149" sqref="O149"/>
    </sheetView>
  </sheetViews>
  <sheetFormatPr defaultColWidth="9.140625" defaultRowHeight="12.75" outlineLevelRow="1"/>
  <cols>
    <col min="1" max="1" width="6.28515625" style="102" customWidth="1"/>
    <col min="2" max="2" width="14.42578125" style="100" customWidth="1"/>
    <col min="3" max="3" width="20.7109375" style="103" bestFit="1" customWidth="1"/>
    <col min="4" max="4" width="100.28515625" style="104" customWidth="1"/>
    <col min="5" max="5" width="8.7109375" style="100" customWidth="1"/>
    <col min="6" max="6" width="8.85546875" style="105" customWidth="1"/>
    <col min="7" max="7" width="11" style="106" customWidth="1"/>
    <col min="8" max="8" width="12.140625" style="106" bestFit="1" customWidth="1"/>
    <col min="9" max="9" width="13.5703125" style="101" bestFit="1" customWidth="1"/>
    <col min="10" max="10" width="11.140625" style="101" bestFit="1" customWidth="1"/>
    <col min="11" max="11" width="10.28515625" style="100" bestFit="1" customWidth="1"/>
    <col min="12" max="16384" width="9.140625" style="100"/>
  </cols>
  <sheetData>
    <row r="1" spans="1:10">
      <c r="A1" s="214"/>
      <c r="B1" s="215"/>
      <c r="C1" s="216"/>
      <c r="D1" s="217"/>
      <c r="E1" s="215"/>
      <c r="F1" s="218"/>
      <c r="G1" s="219"/>
      <c r="H1" s="219"/>
      <c r="I1" s="220"/>
      <c r="J1" s="221"/>
    </row>
    <row r="2" spans="1:10">
      <c r="A2" s="222" t="s">
        <v>231</v>
      </c>
      <c r="B2" s="223"/>
      <c r="C2" s="224"/>
      <c r="D2" s="225"/>
      <c r="E2" s="224"/>
      <c r="F2" s="226"/>
      <c r="G2" s="227"/>
      <c r="H2" s="227"/>
      <c r="I2" s="224"/>
      <c r="J2" s="228"/>
    </row>
    <row r="3" spans="1:10">
      <c r="A3" s="222" t="s">
        <v>235</v>
      </c>
      <c r="B3" s="229"/>
      <c r="C3" s="229"/>
      <c r="D3" s="230"/>
      <c r="E3" s="229"/>
      <c r="F3" s="231"/>
      <c r="G3" s="232"/>
      <c r="H3" s="232"/>
      <c r="I3" s="229"/>
      <c r="J3" s="233"/>
    </row>
    <row r="4" spans="1:10">
      <c r="A4" s="234" t="s">
        <v>228</v>
      </c>
      <c r="B4" s="223"/>
      <c r="C4" s="229"/>
      <c r="D4" s="230"/>
      <c r="E4" s="229"/>
      <c r="F4" s="231"/>
      <c r="G4" s="232"/>
      <c r="H4" s="232"/>
      <c r="I4" s="229"/>
      <c r="J4" s="233"/>
    </row>
    <row r="5" spans="1:10">
      <c r="A5" s="235"/>
      <c r="B5" s="223"/>
      <c r="C5" s="229"/>
      <c r="D5" s="230"/>
      <c r="E5" s="236"/>
      <c r="F5" s="237"/>
      <c r="G5" s="238"/>
      <c r="H5" s="238"/>
      <c r="I5" s="239"/>
      <c r="J5" s="240"/>
    </row>
    <row r="6" spans="1:10">
      <c r="A6" s="481" t="s">
        <v>61</v>
      </c>
      <c r="B6" s="482"/>
      <c r="C6" s="482"/>
      <c r="D6" s="482"/>
      <c r="E6" s="482"/>
      <c r="F6" s="482"/>
      <c r="G6" s="482"/>
      <c r="H6" s="482"/>
      <c r="I6" s="482"/>
      <c r="J6" s="483"/>
    </row>
    <row r="7" spans="1:10" ht="13.5" thickBot="1">
      <c r="A7" s="241"/>
      <c r="B7" s="242"/>
      <c r="C7" s="243"/>
      <c r="D7" s="244"/>
      <c r="E7" s="476" t="s">
        <v>227</v>
      </c>
      <c r="F7" s="476"/>
      <c r="G7" s="476"/>
      <c r="H7" s="476"/>
      <c r="I7" s="476"/>
      <c r="J7" s="477"/>
    </row>
    <row r="8" spans="1:10">
      <c r="A8" s="484" t="s">
        <v>62</v>
      </c>
      <c r="B8" s="486" t="s">
        <v>63</v>
      </c>
      <c r="C8" s="488" t="s">
        <v>64</v>
      </c>
      <c r="D8" s="486" t="s">
        <v>65</v>
      </c>
      <c r="E8" s="486" t="s">
        <v>66</v>
      </c>
      <c r="F8" s="490" t="s">
        <v>67</v>
      </c>
      <c r="G8" s="492" t="s">
        <v>68</v>
      </c>
      <c r="H8" s="492" t="s">
        <v>69</v>
      </c>
      <c r="I8" s="478" t="s">
        <v>70</v>
      </c>
      <c r="J8" s="480" t="s">
        <v>71</v>
      </c>
    </row>
    <row r="9" spans="1:10">
      <c r="A9" s="485"/>
      <c r="B9" s="487"/>
      <c r="C9" s="489"/>
      <c r="D9" s="487"/>
      <c r="E9" s="487"/>
      <c r="F9" s="491"/>
      <c r="G9" s="493"/>
      <c r="H9" s="493"/>
      <c r="I9" s="479"/>
      <c r="J9" s="479"/>
    </row>
    <row r="10" spans="1:10">
      <c r="A10" s="245">
        <v>1</v>
      </c>
      <c r="B10" s="246" t="s">
        <v>72</v>
      </c>
      <c r="C10" s="247" t="s">
        <v>219</v>
      </c>
      <c r="D10" s="149" t="s">
        <v>74</v>
      </c>
      <c r="E10" s="246" t="s">
        <v>75</v>
      </c>
      <c r="F10" s="150" t="s">
        <v>76</v>
      </c>
      <c r="G10" s="248"/>
      <c r="H10" s="248">
        <f>SUM(H11)</f>
        <v>0</v>
      </c>
      <c r="I10" s="249">
        <f>SUM(I11)</f>
        <v>226.5</v>
      </c>
      <c r="J10" s="249">
        <f>TRUNC((I10+H10),2)</f>
        <v>226.5</v>
      </c>
    </row>
    <row r="11" spans="1:10" outlineLevel="1">
      <c r="A11" s="245"/>
      <c r="B11" s="246" t="s">
        <v>77</v>
      </c>
      <c r="C11" s="247" t="s">
        <v>73</v>
      </c>
      <c r="D11" s="149" t="s">
        <v>78</v>
      </c>
      <c r="E11" s="246" t="s">
        <v>79</v>
      </c>
      <c r="F11" s="150">
        <v>1</v>
      </c>
      <c r="G11" s="248">
        <v>226.5</v>
      </c>
      <c r="H11" s="248">
        <v>0</v>
      </c>
      <c r="I11" s="249">
        <f>TRUNC((G11*F11),2)</f>
        <v>226.5</v>
      </c>
      <c r="J11" s="249"/>
    </row>
    <row r="12" spans="1:10" outlineLevel="1">
      <c r="A12" s="207"/>
      <c r="B12" s="438"/>
      <c r="C12" s="439"/>
      <c r="D12" s="440"/>
      <c r="E12" s="441"/>
      <c r="F12" s="442"/>
      <c r="G12" s="443"/>
      <c r="H12" s="444"/>
      <c r="I12" s="443"/>
      <c r="J12" s="445"/>
    </row>
    <row r="13" spans="1:10" outlineLevel="1">
      <c r="A13" s="207"/>
      <c r="B13" s="250"/>
      <c r="C13" s="251"/>
      <c r="D13" s="252"/>
      <c r="E13" s="250"/>
      <c r="F13" s="253"/>
      <c r="G13" s="254"/>
      <c r="H13" s="254"/>
      <c r="I13" s="255"/>
      <c r="J13" s="255"/>
    </row>
    <row r="14" spans="1:10" ht="25.5">
      <c r="A14" s="245">
        <v>3</v>
      </c>
      <c r="B14" s="246" t="s">
        <v>82</v>
      </c>
      <c r="C14" s="247" t="s">
        <v>278</v>
      </c>
      <c r="D14" s="149" t="s">
        <v>83</v>
      </c>
      <c r="E14" s="246" t="s">
        <v>75</v>
      </c>
      <c r="F14" s="150"/>
      <c r="G14" s="248"/>
      <c r="H14" s="248">
        <f>SUM(H15:H16)</f>
        <v>0</v>
      </c>
      <c r="I14" s="249">
        <f>SUM(I15:I16)</f>
        <v>1245.0400000000002</v>
      </c>
      <c r="J14" s="249">
        <f>TRUNC((I14+H14),2)</f>
        <v>1245.04</v>
      </c>
    </row>
    <row r="15" spans="1:10" ht="38.25" outlineLevel="1">
      <c r="A15" s="256"/>
      <c r="B15" s="246" t="s">
        <v>80</v>
      </c>
      <c r="C15" s="247">
        <v>93402</v>
      </c>
      <c r="D15" s="257" t="s">
        <v>84</v>
      </c>
      <c r="E15" s="246" t="s">
        <v>85</v>
      </c>
      <c r="F15" s="150">
        <v>8</v>
      </c>
      <c r="G15" s="248">
        <v>141.11000000000001</v>
      </c>
      <c r="H15" s="248">
        <v>0</v>
      </c>
      <c r="I15" s="249">
        <f>TRUNC((G15*F15),2)</f>
        <v>1128.8800000000001</v>
      </c>
      <c r="J15" s="249"/>
    </row>
    <row r="16" spans="1:10" outlineLevel="1">
      <c r="A16" s="256"/>
      <c r="B16" s="246" t="s">
        <v>80</v>
      </c>
      <c r="C16" s="247">
        <v>88247</v>
      </c>
      <c r="D16" s="149" t="s">
        <v>86</v>
      </c>
      <c r="E16" s="246" t="s">
        <v>79</v>
      </c>
      <c r="F16" s="150">
        <v>8</v>
      </c>
      <c r="G16" s="248">
        <v>14.52</v>
      </c>
      <c r="H16" s="248">
        <v>0</v>
      </c>
      <c r="I16" s="249">
        <f>TRUNC((G16*F16),2)</f>
        <v>116.16</v>
      </c>
      <c r="J16" s="249"/>
    </row>
    <row r="17" spans="1:10" outlineLevel="1">
      <c r="A17" s="207"/>
      <c r="B17" s="250"/>
      <c r="C17" s="251"/>
      <c r="D17" s="252"/>
      <c r="E17" s="250"/>
      <c r="F17" s="253"/>
      <c r="G17" s="254"/>
      <c r="H17" s="254"/>
      <c r="I17" s="255"/>
      <c r="J17" s="255"/>
    </row>
    <row r="18" spans="1:10" outlineLevel="1">
      <c r="A18" s="245">
        <v>4</v>
      </c>
      <c r="B18" s="246" t="s">
        <v>87</v>
      </c>
      <c r="C18" s="246" t="s">
        <v>88</v>
      </c>
      <c r="D18" s="149" t="s">
        <v>89</v>
      </c>
      <c r="E18" s="246" t="s">
        <v>90</v>
      </c>
      <c r="F18" s="150" t="s">
        <v>76</v>
      </c>
      <c r="G18" s="248"/>
      <c r="H18" s="248">
        <f>SUM(H19:H25)</f>
        <v>259.69</v>
      </c>
      <c r="I18" s="249">
        <f>SUM(I19:I25)</f>
        <v>48.58</v>
      </c>
      <c r="J18" s="249">
        <f>TRUNC((I18+H18),2)</f>
        <v>308.27</v>
      </c>
    </row>
    <row r="19" spans="1:10" outlineLevel="1">
      <c r="A19" s="207"/>
      <c r="B19" s="246" t="s">
        <v>80</v>
      </c>
      <c r="C19" s="246" t="s">
        <v>91</v>
      </c>
      <c r="D19" s="149" t="s">
        <v>92</v>
      </c>
      <c r="E19" s="246" t="s">
        <v>79</v>
      </c>
      <c r="F19" s="150">
        <v>1</v>
      </c>
      <c r="G19" s="248">
        <v>18.54</v>
      </c>
      <c r="H19" s="248">
        <v>0</v>
      </c>
      <c r="I19" s="249">
        <f>TRUNC((G19*F19),2)</f>
        <v>18.54</v>
      </c>
      <c r="J19" s="249"/>
    </row>
    <row r="20" spans="1:10" outlineLevel="1">
      <c r="A20" s="207"/>
      <c r="B20" s="246" t="s">
        <v>80</v>
      </c>
      <c r="C20" s="246" t="s">
        <v>93</v>
      </c>
      <c r="D20" s="149" t="s">
        <v>94</v>
      </c>
      <c r="E20" s="246" t="s">
        <v>79</v>
      </c>
      <c r="F20" s="150">
        <v>2</v>
      </c>
      <c r="G20" s="248">
        <v>15.02</v>
      </c>
      <c r="H20" s="248">
        <v>0</v>
      </c>
      <c r="I20" s="249">
        <f>TRUNC((G20*F20),2)</f>
        <v>30.04</v>
      </c>
      <c r="J20" s="249"/>
    </row>
    <row r="21" spans="1:10" ht="25.5" outlineLevel="1">
      <c r="A21" s="207"/>
      <c r="B21" s="246" t="s">
        <v>80</v>
      </c>
      <c r="C21" s="246" t="s">
        <v>95</v>
      </c>
      <c r="D21" s="149" t="s">
        <v>96</v>
      </c>
      <c r="E21" s="246" t="s">
        <v>97</v>
      </c>
      <c r="F21" s="150">
        <v>0.01</v>
      </c>
      <c r="G21" s="258">
        <v>240.46</v>
      </c>
      <c r="H21" s="248">
        <f>TRUNC((G21*F21),2)</f>
        <v>2.4</v>
      </c>
      <c r="I21" s="259">
        <v>0</v>
      </c>
      <c r="J21" s="259"/>
    </row>
    <row r="22" spans="1:10" ht="25.5" outlineLevel="1">
      <c r="A22" s="207"/>
      <c r="B22" s="246" t="s">
        <v>81</v>
      </c>
      <c r="C22" s="246" t="s">
        <v>98</v>
      </c>
      <c r="D22" s="149" t="s">
        <v>99</v>
      </c>
      <c r="E22" s="246" t="s">
        <v>100</v>
      </c>
      <c r="F22" s="150">
        <v>1</v>
      </c>
      <c r="G22" s="258">
        <v>3.36</v>
      </c>
      <c r="H22" s="248">
        <f>TRUNC((G22*F22),2)</f>
        <v>3.36</v>
      </c>
      <c r="I22" s="259">
        <v>0</v>
      </c>
      <c r="J22" s="259"/>
    </row>
    <row r="23" spans="1:10" outlineLevel="1">
      <c r="A23" s="207"/>
      <c r="B23" s="246" t="s">
        <v>81</v>
      </c>
      <c r="C23" s="246" t="s">
        <v>101</v>
      </c>
      <c r="D23" s="149" t="s">
        <v>102</v>
      </c>
      <c r="E23" s="246" t="s">
        <v>100</v>
      </c>
      <c r="F23" s="150">
        <v>4</v>
      </c>
      <c r="G23" s="258">
        <v>3.16</v>
      </c>
      <c r="H23" s="248">
        <f>TRUNC((G23*F23),2)</f>
        <v>12.64</v>
      </c>
      <c r="I23" s="259">
        <v>0</v>
      </c>
      <c r="J23" s="259"/>
    </row>
    <row r="24" spans="1:10" outlineLevel="1">
      <c r="A24" s="207"/>
      <c r="B24" s="246" t="s">
        <v>81</v>
      </c>
      <c r="C24" s="246" t="s">
        <v>103</v>
      </c>
      <c r="D24" s="149" t="s">
        <v>104</v>
      </c>
      <c r="E24" s="246" t="s">
        <v>90</v>
      </c>
      <c r="F24" s="150">
        <v>1</v>
      </c>
      <c r="G24" s="258">
        <v>240</v>
      </c>
      <c r="H24" s="248">
        <f>TRUNC((G24*F24),2)</f>
        <v>240</v>
      </c>
      <c r="I24" s="259">
        <v>0</v>
      </c>
      <c r="J24" s="259"/>
    </row>
    <row r="25" spans="1:10" outlineLevel="1">
      <c r="A25" s="207"/>
      <c r="B25" s="246" t="s">
        <v>81</v>
      </c>
      <c r="C25" s="246" t="s">
        <v>105</v>
      </c>
      <c r="D25" s="149" t="s">
        <v>106</v>
      </c>
      <c r="E25" s="246" t="s">
        <v>107</v>
      </c>
      <c r="F25" s="150">
        <v>0.11</v>
      </c>
      <c r="G25" s="258">
        <v>11.81</v>
      </c>
      <c r="H25" s="248">
        <f>TRUNC((G25*F25),2)</f>
        <v>1.29</v>
      </c>
      <c r="I25" s="259">
        <v>0</v>
      </c>
      <c r="J25" s="259"/>
    </row>
    <row r="26" spans="1:10" outlineLevel="1">
      <c r="A26" s="207"/>
      <c r="B26" s="250"/>
      <c r="C26" s="250"/>
      <c r="D26" s="252"/>
      <c r="E26" s="250"/>
      <c r="F26" s="253"/>
      <c r="G26" s="260"/>
      <c r="H26" s="254"/>
      <c r="I26" s="261"/>
      <c r="J26" s="261"/>
    </row>
    <row r="27" spans="1:10" outlineLevel="1">
      <c r="A27" s="262">
        <v>5</v>
      </c>
      <c r="B27" s="271" t="s">
        <v>139</v>
      </c>
      <c r="C27" s="272" t="s">
        <v>140</v>
      </c>
      <c r="D27" s="273" t="s">
        <v>141</v>
      </c>
      <c r="E27" s="271" t="s">
        <v>97</v>
      </c>
      <c r="F27" s="274" t="s">
        <v>76</v>
      </c>
      <c r="G27" s="275"/>
      <c r="H27" s="275">
        <f>SUM(H28)</f>
        <v>0</v>
      </c>
      <c r="I27" s="275">
        <f>SUM(I28)</f>
        <v>59.41</v>
      </c>
      <c r="J27" s="258">
        <f>TRUNC((I27+H27),2)</f>
        <v>59.41</v>
      </c>
    </row>
    <row r="28" spans="1:10" outlineLevel="1">
      <c r="A28" s="263"/>
      <c r="B28" s="270" t="s">
        <v>80</v>
      </c>
      <c r="C28" s="270" t="s">
        <v>93</v>
      </c>
      <c r="D28" s="276" t="s">
        <v>94</v>
      </c>
      <c r="E28" s="270" t="s">
        <v>79</v>
      </c>
      <c r="F28" s="277">
        <v>3.956</v>
      </c>
      <c r="G28" s="248">
        <v>15.02</v>
      </c>
      <c r="H28" s="258">
        <v>0</v>
      </c>
      <c r="I28" s="258">
        <f>TRUNC((G28*F28),2)</f>
        <v>59.41</v>
      </c>
      <c r="J28" s="258"/>
    </row>
    <row r="29" spans="1:10" outlineLevel="1">
      <c r="A29" s="263"/>
      <c r="B29" s="278"/>
      <c r="C29" s="279"/>
      <c r="D29" s="280"/>
      <c r="E29" s="281"/>
      <c r="F29" s="282"/>
      <c r="G29" s="283"/>
      <c r="H29" s="284"/>
      <c r="I29" s="284"/>
      <c r="J29" s="285"/>
    </row>
    <row r="30" spans="1:10">
      <c r="A30" s="262">
        <v>6</v>
      </c>
      <c r="B30" s="271" t="s">
        <v>139</v>
      </c>
      <c r="C30" s="272">
        <v>96995</v>
      </c>
      <c r="D30" s="273" t="s">
        <v>142</v>
      </c>
      <c r="E30" s="271" t="s">
        <v>97</v>
      </c>
      <c r="F30" s="274" t="s">
        <v>76</v>
      </c>
      <c r="G30" s="275"/>
      <c r="H30" s="275">
        <f>SUM(H31)</f>
        <v>0</v>
      </c>
      <c r="I30" s="275">
        <f>SUM(I31)</f>
        <v>36.020000000000003</v>
      </c>
      <c r="J30" s="258">
        <f>TRUNC((I30+H30),2)</f>
        <v>36.020000000000003</v>
      </c>
    </row>
    <row r="31" spans="1:10">
      <c r="A31" s="263"/>
      <c r="B31" s="270" t="s">
        <v>80</v>
      </c>
      <c r="C31" s="270">
        <v>88316</v>
      </c>
      <c r="D31" s="276" t="s">
        <v>94</v>
      </c>
      <c r="E31" s="270" t="s">
        <v>79</v>
      </c>
      <c r="F31" s="277">
        <v>2.3986000000000001</v>
      </c>
      <c r="G31" s="248">
        <v>15.02</v>
      </c>
      <c r="H31" s="258">
        <v>0</v>
      </c>
      <c r="I31" s="258">
        <f>TRUNC((G31*F31),2)</f>
        <v>36.020000000000003</v>
      </c>
      <c r="J31" s="258"/>
    </row>
    <row r="32" spans="1:10">
      <c r="A32" s="263"/>
      <c r="B32" s="286"/>
      <c r="C32" s="286"/>
      <c r="D32" s="287"/>
      <c r="E32" s="286"/>
      <c r="F32" s="288"/>
      <c r="G32" s="289"/>
      <c r="H32" s="289"/>
      <c r="I32" s="290"/>
      <c r="J32" s="291"/>
    </row>
    <row r="33" spans="1:10" ht="25.5">
      <c r="A33" s="262">
        <v>7</v>
      </c>
      <c r="B33" s="271" t="s">
        <v>143</v>
      </c>
      <c r="C33" s="272">
        <v>94975</v>
      </c>
      <c r="D33" s="273" t="s">
        <v>144</v>
      </c>
      <c r="E33" s="271" t="s">
        <v>97</v>
      </c>
      <c r="F33" s="274" t="s">
        <v>76</v>
      </c>
      <c r="G33" s="275"/>
      <c r="H33" s="275">
        <f>SUM(H34:H37)</f>
        <v>201.13</v>
      </c>
      <c r="I33" s="275">
        <f>SUM(I34:I37)</f>
        <v>150.5</v>
      </c>
      <c r="J33" s="258">
        <f>TRUNC((I33+H33),2)</f>
        <v>351.63</v>
      </c>
    </row>
    <row r="34" spans="1:10">
      <c r="A34" s="263"/>
      <c r="B34" s="270" t="s">
        <v>80</v>
      </c>
      <c r="C34" s="270" t="s">
        <v>93</v>
      </c>
      <c r="D34" s="276" t="s">
        <v>94</v>
      </c>
      <c r="E34" s="270" t="s">
        <v>79</v>
      </c>
      <c r="F34" s="277">
        <v>10.02</v>
      </c>
      <c r="G34" s="248">
        <v>15.02</v>
      </c>
      <c r="H34" s="258">
        <v>0</v>
      </c>
      <c r="I34" s="258">
        <f>TRUNC((G34*F34),2)</f>
        <v>150.5</v>
      </c>
      <c r="J34" s="258"/>
    </row>
    <row r="35" spans="1:10">
      <c r="A35" s="263"/>
      <c r="B35" s="270" t="s">
        <v>81</v>
      </c>
      <c r="C35" s="270">
        <v>370</v>
      </c>
      <c r="D35" s="276" t="s">
        <v>145</v>
      </c>
      <c r="E35" s="270" t="s">
        <v>97</v>
      </c>
      <c r="F35" s="277">
        <v>0.85</v>
      </c>
      <c r="G35" s="258">
        <v>46</v>
      </c>
      <c r="H35" s="258">
        <f>TRUNC((G35*F35),2)</f>
        <v>39.1</v>
      </c>
      <c r="I35" s="258">
        <v>0</v>
      </c>
      <c r="J35" s="258"/>
    </row>
    <row r="36" spans="1:10">
      <c r="A36" s="263"/>
      <c r="B36" s="270" t="s">
        <v>81</v>
      </c>
      <c r="C36" s="270" t="s">
        <v>146</v>
      </c>
      <c r="D36" s="276" t="s">
        <v>147</v>
      </c>
      <c r="E36" s="270" t="s">
        <v>107</v>
      </c>
      <c r="F36" s="277">
        <v>277.72000000000003</v>
      </c>
      <c r="G36" s="258">
        <v>0.47</v>
      </c>
      <c r="H36" s="258">
        <f>TRUNC((G36*F36),2)</f>
        <v>130.52000000000001</v>
      </c>
      <c r="I36" s="258">
        <v>0</v>
      </c>
      <c r="J36" s="258"/>
    </row>
    <row r="37" spans="1:10">
      <c r="A37" s="263"/>
      <c r="B37" s="270" t="s">
        <v>81</v>
      </c>
      <c r="C37" s="270" t="s">
        <v>148</v>
      </c>
      <c r="D37" s="276" t="s">
        <v>149</v>
      </c>
      <c r="E37" s="270" t="s">
        <v>97</v>
      </c>
      <c r="F37" s="277">
        <v>0.58899999999999997</v>
      </c>
      <c r="G37" s="258">
        <v>53.5</v>
      </c>
      <c r="H37" s="258">
        <f>TRUNC((G37*F37),2)</f>
        <v>31.51</v>
      </c>
      <c r="I37" s="258">
        <v>0</v>
      </c>
      <c r="J37" s="258"/>
    </row>
    <row r="38" spans="1:10">
      <c r="A38" s="263"/>
      <c r="B38" s="265"/>
      <c r="C38" s="265"/>
      <c r="D38" s="266"/>
      <c r="E38" s="265"/>
      <c r="F38" s="267"/>
      <c r="G38" s="260"/>
      <c r="H38" s="260"/>
      <c r="I38" s="260"/>
      <c r="J38" s="268"/>
    </row>
    <row r="39" spans="1:10">
      <c r="A39" s="262">
        <v>8</v>
      </c>
      <c r="B39" s="292" t="s">
        <v>110</v>
      </c>
      <c r="C39" s="272" t="s">
        <v>150</v>
      </c>
      <c r="D39" s="273" t="s">
        <v>151</v>
      </c>
      <c r="E39" s="271" t="s">
        <v>97</v>
      </c>
      <c r="F39" s="274" t="s">
        <v>76</v>
      </c>
      <c r="G39" s="275"/>
      <c r="H39" s="275">
        <f>SUM(H40:H42)</f>
        <v>0.39</v>
      </c>
      <c r="I39" s="275">
        <f>SUM(I40:I42)</f>
        <v>98.34</v>
      </c>
      <c r="J39" s="258">
        <f>TRUNC((I39+H39),2)</f>
        <v>98.73</v>
      </c>
    </row>
    <row r="40" spans="1:10">
      <c r="A40" s="263"/>
      <c r="B40" s="270" t="s">
        <v>80</v>
      </c>
      <c r="C40" s="270" t="s">
        <v>113</v>
      </c>
      <c r="D40" s="276" t="s">
        <v>114</v>
      </c>
      <c r="E40" s="270" t="s">
        <v>79</v>
      </c>
      <c r="F40" s="277">
        <v>1.65</v>
      </c>
      <c r="G40" s="258">
        <v>18.64</v>
      </c>
      <c r="H40" s="258">
        <v>0</v>
      </c>
      <c r="I40" s="258">
        <f>TRUNC((G40*F40),2)</f>
        <v>30.75</v>
      </c>
      <c r="J40" s="258"/>
    </row>
    <row r="41" spans="1:10">
      <c r="A41" s="263"/>
      <c r="B41" s="270" t="s">
        <v>80</v>
      </c>
      <c r="C41" s="270" t="s">
        <v>93</v>
      </c>
      <c r="D41" s="276" t="s">
        <v>94</v>
      </c>
      <c r="E41" s="270" t="s">
        <v>79</v>
      </c>
      <c r="F41" s="277">
        <v>4.5</v>
      </c>
      <c r="G41" s="248">
        <v>15.02</v>
      </c>
      <c r="H41" s="258">
        <v>0</v>
      </c>
      <c r="I41" s="258">
        <f>TRUNC((G41*F41),2)</f>
        <v>67.59</v>
      </c>
      <c r="J41" s="258"/>
    </row>
    <row r="42" spans="1:10" ht="25.5">
      <c r="A42" s="263"/>
      <c r="B42" s="270" t="s">
        <v>80</v>
      </c>
      <c r="C42" s="270" t="s">
        <v>152</v>
      </c>
      <c r="D42" s="276" t="s">
        <v>153</v>
      </c>
      <c r="E42" s="270" t="s">
        <v>85</v>
      </c>
      <c r="F42" s="277">
        <v>0.3</v>
      </c>
      <c r="G42" s="258">
        <v>1.3</v>
      </c>
      <c r="H42" s="258">
        <f>TRUNC((G42*F42),2)</f>
        <v>0.39</v>
      </c>
      <c r="I42" s="258">
        <v>0</v>
      </c>
      <c r="J42" s="258"/>
    </row>
    <row r="43" spans="1:10">
      <c r="A43" s="263"/>
      <c r="B43" s="265"/>
      <c r="C43" s="265"/>
      <c r="D43" s="266"/>
      <c r="E43" s="265"/>
      <c r="F43" s="267"/>
      <c r="G43" s="260"/>
      <c r="H43" s="260"/>
      <c r="I43" s="260"/>
      <c r="J43" s="268"/>
    </row>
    <row r="44" spans="1:10" ht="25.5">
      <c r="A44" s="262">
        <v>9</v>
      </c>
      <c r="B44" s="271" t="s">
        <v>110</v>
      </c>
      <c r="C44" s="272" t="s">
        <v>232</v>
      </c>
      <c r="D44" s="273" t="s">
        <v>154</v>
      </c>
      <c r="E44" s="271" t="s">
        <v>100</v>
      </c>
      <c r="F44" s="274" t="s">
        <v>76</v>
      </c>
      <c r="G44" s="275"/>
      <c r="H44" s="275">
        <f>SUM(H45:H47)</f>
        <v>3.97</v>
      </c>
      <c r="I44" s="258">
        <f>SUM(I45:I47)</f>
        <v>2.99</v>
      </c>
      <c r="J44" s="258">
        <f>TRUNC((I44+H44),2)</f>
        <v>6.96</v>
      </c>
    </row>
    <row r="45" spans="1:10">
      <c r="A45" s="264"/>
      <c r="B45" s="270" t="s">
        <v>80</v>
      </c>
      <c r="C45" s="270" t="s">
        <v>121</v>
      </c>
      <c r="D45" s="276" t="s">
        <v>86</v>
      </c>
      <c r="E45" s="270" t="s">
        <v>79</v>
      </c>
      <c r="F45" s="277">
        <v>0.09</v>
      </c>
      <c r="G45" s="258">
        <v>14.52</v>
      </c>
      <c r="H45" s="258">
        <v>0</v>
      </c>
      <c r="I45" s="258">
        <f>TRUNC((G45*F45),2)</f>
        <v>1.3</v>
      </c>
      <c r="J45" s="258"/>
    </row>
    <row r="46" spans="1:10">
      <c r="A46" s="264"/>
      <c r="B46" s="270" t="s">
        <v>80</v>
      </c>
      <c r="C46" s="270" t="s">
        <v>111</v>
      </c>
      <c r="D46" s="276" t="s">
        <v>109</v>
      </c>
      <c r="E46" s="270" t="s">
        <v>79</v>
      </c>
      <c r="F46" s="277">
        <v>0.09</v>
      </c>
      <c r="G46" s="248">
        <v>18.829999999999998</v>
      </c>
      <c r="H46" s="258">
        <v>0</v>
      </c>
      <c r="I46" s="258">
        <f>TRUNC((G46*F46),2)</f>
        <v>1.69</v>
      </c>
      <c r="J46" s="258"/>
    </row>
    <row r="47" spans="1:10">
      <c r="A47" s="264"/>
      <c r="B47" s="270" t="s">
        <v>81</v>
      </c>
      <c r="C47" s="270">
        <v>39245</v>
      </c>
      <c r="D47" s="276" t="s">
        <v>155</v>
      </c>
      <c r="E47" s="270" t="s">
        <v>100</v>
      </c>
      <c r="F47" s="277">
        <v>1</v>
      </c>
      <c r="G47" s="258">
        <v>3.97</v>
      </c>
      <c r="H47" s="258">
        <f>TRUNC((G47*F47),2)</f>
        <v>3.97</v>
      </c>
      <c r="I47" s="258">
        <v>0</v>
      </c>
      <c r="J47" s="258"/>
    </row>
    <row r="48" spans="1:10">
      <c r="A48" s="264"/>
      <c r="B48" s="293"/>
      <c r="C48" s="293"/>
      <c r="D48" s="294"/>
      <c r="E48" s="295"/>
      <c r="F48" s="282"/>
      <c r="G48" s="283"/>
      <c r="H48" s="284"/>
      <c r="I48" s="284"/>
      <c r="J48" s="285"/>
    </row>
    <row r="49" spans="1:10" ht="25.5">
      <c r="A49" s="262">
        <v>10</v>
      </c>
      <c r="B49" s="271" t="s">
        <v>110</v>
      </c>
      <c r="C49" s="272" t="s">
        <v>220</v>
      </c>
      <c r="D49" s="273" t="s">
        <v>156</v>
      </c>
      <c r="E49" s="271" t="s">
        <v>100</v>
      </c>
      <c r="F49" s="274" t="s">
        <v>76</v>
      </c>
      <c r="G49" s="275"/>
      <c r="H49" s="275">
        <f>SUM(H50:H52)</f>
        <v>4.99</v>
      </c>
      <c r="I49" s="258">
        <f>SUM(I50:I52)</f>
        <v>3.66</v>
      </c>
      <c r="J49" s="258">
        <f>TRUNC((I49+H49),2)</f>
        <v>8.65</v>
      </c>
    </row>
    <row r="50" spans="1:10">
      <c r="A50" s="264"/>
      <c r="B50" s="270" t="s">
        <v>80</v>
      </c>
      <c r="C50" s="270" t="s">
        <v>121</v>
      </c>
      <c r="D50" s="276" t="s">
        <v>86</v>
      </c>
      <c r="E50" s="270" t="s">
        <v>79</v>
      </c>
      <c r="F50" s="277">
        <v>0.11</v>
      </c>
      <c r="G50" s="258">
        <v>14.52</v>
      </c>
      <c r="H50" s="258">
        <v>0</v>
      </c>
      <c r="I50" s="258">
        <f>TRUNC((G50*F50),2)</f>
        <v>1.59</v>
      </c>
      <c r="J50" s="258"/>
    </row>
    <row r="51" spans="1:10">
      <c r="A51" s="264"/>
      <c r="B51" s="270" t="s">
        <v>80</v>
      </c>
      <c r="C51" s="270" t="s">
        <v>111</v>
      </c>
      <c r="D51" s="276" t="s">
        <v>109</v>
      </c>
      <c r="E51" s="270" t="s">
        <v>79</v>
      </c>
      <c r="F51" s="277">
        <v>0.11</v>
      </c>
      <c r="G51" s="248">
        <v>18.829999999999998</v>
      </c>
      <c r="H51" s="258">
        <v>0</v>
      </c>
      <c r="I51" s="258">
        <f>TRUNC((G51*F51),2)</f>
        <v>2.0699999999999998</v>
      </c>
      <c r="J51" s="258"/>
    </row>
    <row r="52" spans="1:10">
      <c r="A52" s="264"/>
      <c r="B52" s="270" t="s">
        <v>81</v>
      </c>
      <c r="C52" s="270" t="s">
        <v>115</v>
      </c>
      <c r="D52" s="276" t="s">
        <v>157</v>
      </c>
      <c r="E52" s="270" t="s">
        <v>100</v>
      </c>
      <c r="F52" s="277">
        <v>1</v>
      </c>
      <c r="G52" s="258">
        <v>4.99</v>
      </c>
      <c r="H52" s="258">
        <f>TRUNC((G52*F52),2)</f>
        <v>4.99</v>
      </c>
      <c r="I52" s="258">
        <v>0</v>
      </c>
      <c r="J52" s="258"/>
    </row>
    <row r="53" spans="1:10">
      <c r="A53" s="263"/>
      <c r="B53" s="265"/>
      <c r="C53" s="265"/>
      <c r="D53" s="266"/>
      <c r="E53" s="265"/>
      <c r="F53" s="267"/>
      <c r="G53" s="260"/>
      <c r="H53" s="260"/>
      <c r="I53" s="260"/>
      <c r="J53" s="268"/>
    </row>
    <row r="54" spans="1:10">
      <c r="A54" s="262">
        <v>11</v>
      </c>
      <c r="B54" s="271" t="s">
        <v>110</v>
      </c>
      <c r="C54" s="272">
        <v>83446</v>
      </c>
      <c r="D54" s="273" t="s">
        <v>112</v>
      </c>
      <c r="E54" s="271" t="s">
        <v>75</v>
      </c>
      <c r="F54" s="274" t="s">
        <v>76</v>
      </c>
      <c r="G54" s="275"/>
      <c r="H54" s="275">
        <f>SUM(H55:H57)</f>
        <v>52.06</v>
      </c>
      <c r="I54" s="275">
        <f>SUM(I55:I57)</f>
        <v>98.62</v>
      </c>
      <c r="J54" s="258">
        <f>TRUNC((I54+H54),2)</f>
        <v>150.68</v>
      </c>
    </row>
    <row r="55" spans="1:10">
      <c r="A55" s="264"/>
      <c r="B55" s="270" t="s">
        <v>81</v>
      </c>
      <c r="C55" s="246">
        <v>83446</v>
      </c>
      <c r="D55" s="276" t="s">
        <v>112</v>
      </c>
      <c r="E55" s="270" t="s">
        <v>75</v>
      </c>
      <c r="F55" s="277">
        <v>1</v>
      </c>
      <c r="G55" s="258">
        <v>52.06</v>
      </c>
      <c r="H55" s="258">
        <f>TRUNC((G55*F55),2)</f>
        <v>52.06</v>
      </c>
      <c r="I55" s="258">
        <v>0</v>
      </c>
      <c r="J55" s="258"/>
    </row>
    <row r="56" spans="1:10">
      <c r="A56" s="264"/>
      <c r="B56" s="270" t="s">
        <v>80</v>
      </c>
      <c r="C56" s="270" t="s">
        <v>113</v>
      </c>
      <c r="D56" s="276" t="s">
        <v>114</v>
      </c>
      <c r="E56" s="270" t="s">
        <v>79</v>
      </c>
      <c r="F56" s="277">
        <v>1.6789000000000001</v>
      </c>
      <c r="G56" s="258">
        <v>18.64</v>
      </c>
      <c r="H56" s="258">
        <v>0</v>
      </c>
      <c r="I56" s="258">
        <f>TRUNC((G56*F56),2)</f>
        <v>31.29</v>
      </c>
      <c r="J56" s="258"/>
    </row>
    <row r="57" spans="1:10">
      <c r="A57" s="264"/>
      <c r="B57" s="270" t="s">
        <v>80</v>
      </c>
      <c r="C57" s="270" t="s">
        <v>93</v>
      </c>
      <c r="D57" s="276" t="s">
        <v>94</v>
      </c>
      <c r="E57" s="270" t="s">
        <v>79</v>
      </c>
      <c r="F57" s="277">
        <v>4.4832000000000001</v>
      </c>
      <c r="G57" s="248">
        <v>15.02</v>
      </c>
      <c r="H57" s="258">
        <v>0</v>
      </c>
      <c r="I57" s="258">
        <f>TRUNC((G57*F57),2)</f>
        <v>67.33</v>
      </c>
      <c r="J57" s="258"/>
    </row>
    <row r="58" spans="1:10">
      <c r="A58" s="263"/>
      <c r="B58" s="265"/>
      <c r="C58" s="265"/>
      <c r="D58" s="266"/>
      <c r="E58" s="265"/>
      <c r="F58" s="267"/>
      <c r="G58" s="260"/>
      <c r="H58" s="260"/>
      <c r="I58" s="260"/>
      <c r="J58" s="268"/>
    </row>
    <row r="59" spans="1:10" ht="25.5">
      <c r="A59" s="262">
        <v>12</v>
      </c>
      <c r="B59" s="271" t="s">
        <v>158</v>
      </c>
      <c r="C59" s="272">
        <v>92364</v>
      </c>
      <c r="D59" s="273" t="s">
        <v>159</v>
      </c>
      <c r="E59" s="271" t="s">
        <v>100</v>
      </c>
      <c r="F59" s="274"/>
      <c r="G59" s="275"/>
      <c r="H59" s="275">
        <f>SUM(H60:H62)</f>
        <v>26.59</v>
      </c>
      <c r="I59" s="275">
        <f>SUM(I60:I62)</f>
        <v>5.88</v>
      </c>
      <c r="J59" s="258">
        <f>TRUNC((I59+H59),2)</f>
        <v>32.47</v>
      </c>
    </row>
    <row r="60" spans="1:10">
      <c r="A60" s="264"/>
      <c r="B60" s="270" t="s">
        <v>80</v>
      </c>
      <c r="C60" s="270">
        <v>88248</v>
      </c>
      <c r="D60" s="276" t="s">
        <v>160</v>
      </c>
      <c r="E60" s="270" t="s">
        <v>79</v>
      </c>
      <c r="F60" s="277">
        <v>0.17799999999999999</v>
      </c>
      <c r="G60" s="258">
        <v>14.46</v>
      </c>
      <c r="H60" s="258">
        <v>0</v>
      </c>
      <c r="I60" s="258">
        <f>TRUNC((G60*F60),2)</f>
        <v>2.57</v>
      </c>
      <c r="J60" s="258"/>
    </row>
    <row r="61" spans="1:10">
      <c r="A61" s="264"/>
      <c r="B61" s="270" t="s">
        <v>80</v>
      </c>
      <c r="C61" s="270">
        <v>88267</v>
      </c>
      <c r="D61" s="276" t="s">
        <v>161</v>
      </c>
      <c r="E61" s="270" t="s">
        <v>79</v>
      </c>
      <c r="F61" s="277">
        <v>0.17799999999999999</v>
      </c>
      <c r="G61" s="258">
        <v>18.61</v>
      </c>
      <c r="H61" s="258">
        <v>0</v>
      </c>
      <c r="I61" s="258">
        <f>TRUNC((G61*F61),2)</f>
        <v>3.31</v>
      </c>
      <c r="J61" s="258"/>
    </row>
    <row r="62" spans="1:10">
      <c r="A62" s="264"/>
      <c r="B62" s="270" t="s">
        <v>81</v>
      </c>
      <c r="C62" s="270">
        <v>7698</v>
      </c>
      <c r="D62" s="276" t="s">
        <v>162</v>
      </c>
      <c r="E62" s="270" t="s">
        <v>100</v>
      </c>
      <c r="F62" s="277">
        <v>1.0389999999999999</v>
      </c>
      <c r="G62" s="258">
        <v>25.6</v>
      </c>
      <c r="H62" s="258">
        <f>TRUNC((G62*F62),2)</f>
        <v>26.59</v>
      </c>
      <c r="I62" s="258">
        <v>0</v>
      </c>
      <c r="J62" s="258"/>
    </row>
    <row r="63" spans="1:10">
      <c r="A63" s="263"/>
      <c r="B63" s="265"/>
      <c r="C63" s="296"/>
      <c r="D63" s="297"/>
      <c r="E63" s="296"/>
      <c r="F63" s="298"/>
      <c r="G63" s="299"/>
      <c r="H63" s="300"/>
      <c r="I63" s="260"/>
      <c r="J63" s="268"/>
    </row>
    <row r="64" spans="1:10">
      <c r="A64" s="262">
        <v>13</v>
      </c>
      <c r="B64" s="271" t="s">
        <v>158</v>
      </c>
      <c r="C64" s="272">
        <v>91908</v>
      </c>
      <c r="D64" s="273" t="s">
        <v>163</v>
      </c>
      <c r="E64" s="271" t="s">
        <v>75</v>
      </c>
      <c r="F64" s="274" t="s">
        <v>76</v>
      </c>
      <c r="G64" s="275"/>
      <c r="H64" s="275">
        <f>SUM(H65:H67)</f>
        <v>3.43</v>
      </c>
      <c r="I64" s="275">
        <f>SUM(I65:I67)</f>
        <v>10.23</v>
      </c>
      <c r="J64" s="258">
        <f>TRUNC((I64+H64),2)</f>
        <v>13.66</v>
      </c>
    </row>
    <row r="65" spans="1:10">
      <c r="A65" s="264"/>
      <c r="B65" s="270" t="s">
        <v>80</v>
      </c>
      <c r="C65" s="270" t="s">
        <v>121</v>
      </c>
      <c r="D65" s="276" t="s">
        <v>86</v>
      </c>
      <c r="E65" s="270" t="s">
        <v>79</v>
      </c>
      <c r="F65" s="277">
        <v>0.307</v>
      </c>
      <c r="G65" s="258">
        <v>14.52</v>
      </c>
      <c r="H65" s="258">
        <v>0</v>
      </c>
      <c r="I65" s="258">
        <f>TRUNC((G65*F65),2)</f>
        <v>4.45</v>
      </c>
      <c r="J65" s="258"/>
    </row>
    <row r="66" spans="1:10">
      <c r="A66" s="264"/>
      <c r="B66" s="270" t="s">
        <v>80</v>
      </c>
      <c r="C66" s="270" t="s">
        <v>111</v>
      </c>
      <c r="D66" s="276" t="s">
        <v>109</v>
      </c>
      <c r="E66" s="270" t="s">
        <v>79</v>
      </c>
      <c r="F66" s="277">
        <v>0.307</v>
      </c>
      <c r="G66" s="258">
        <v>18.829999999999998</v>
      </c>
      <c r="H66" s="258">
        <v>0</v>
      </c>
      <c r="I66" s="258">
        <f>TRUNC((G66*F66),2)</f>
        <v>5.78</v>
      </c>
      <c r="J66" s="258"/>
    </row>
    <row r="67" spans="1:10">
      <c r="A67" s="264"/>
      <c r="B67" s="270" t="s">
        <v>81</v>
      </c>
      <c r="C67" s="270">
        <v>1874</v>
      </c>
      <c r="D67" s="276" t="s">
        <v>166</v>
      </c>
      <c r="E67" s="270" t="s">
        <v>75</v>
      </c>
      <c r="F67" s="277">
        <v>1</v>
      </c>
      <c r="G67" s="258">
        <v>3.43</v>
      </c>
      <c r="H67" s="258">
        <f>TRUNC((G67*F67),2)</f>
        <v>3.43</v>
      </c>
      <c r="I67" s="258">
        <v>0</v>
      </c>
      <c r="J67" s="258"/>
    </row>
    <row r="68" spans="1:10">
      <c r="A68" s="263"/>
      <c r="B68" s="265"/>
      <c r="C68" s="296"/>
      <c r="D68" s="297"/>
      <c r="E68" s="296"/>
      <c r="F68" s="298"/>
      <c r="G68" s="300"/>
      <c r="H68" s="260"/>
      <c r="I68" s="260"/>
      <c r="J68" s="301"/>
    </row>
    <row r="69" spans="1:10">
      <c r="A69" s="262">
        <v>14</v>
      </c>
      <c r="B69" s="271" t="s">
        <v>158</v>
      </c>
      <c r="C69" s="272" t="s">
        <v>221</v>
      </c>
      <c r="D69" s="273" t="s">
        <v>167</v>
      </c>
      <c r="E69" s="271" t="s">
        <v>75</v>
      </c>
      <c r="F69" s="274" t="s">
        <v>76</v>
      </c>
      <c r="G69" s="275"/>
      <c r="H69" s="275">
        <f>SUM(H70:H72)</f>
        <v>1.88</v>
      </c>
      <c r="I69" s="275">
        <f>SUM(I70:I72)</f>
        <v>7.3900000000000006</v>
      </c>
      <c r="J69" s="258">
        <f>TRUNC((I69+H69),2)</f>
        <v>9.27</v>
      </c>
    </row>
    <row r="70" spans="1:10">
      <c r="A70" s="264"/>
      <c r="B70" s="326" t="s">
        <v>80</v>
      </c>
      <c r="C70" s="270" t="s">
        <v>164</v>
      </c>
      <c r="D70" s="276" t="s">
        <v>160</v>
      </c>
      <c r="E70" s="270" t="s">
        <v>79</v>
      </c>
      <c r="F70" s="277">
        <v>0.224</v>
      </c>
      <c r="G70" s="258">
        <v>14.46</v>
      </c>
      <c r="H70" s="258">
        <v>0</v>
      </c>
      <c r="I70" s="258">
        <f>TRUNC((G70*F70),2)</f>
        <v>3.23</v>
      </c>
      <c r="J70" s="258"/>
    </row>
    <row r="71" spans="1:10">
      <c r="A71" s="264"/>
      <c r="B71" s="326" t="s">
        <v>80</v>
      </c>
      <c r="C71" s="326" t="s">
        <v>165</v>
      </c>
      <c r="D71" s="362" t="s">
        <v>161</v>
      </c>
      <c r="E71" s="270" t="s">
        <v>79</v>
      </c>
      <c r="F71" s="277">
        <v>0.224</v>
      </c>
      <c r="G71" s="258">
        <v>18.61</v>
      </c>
      <c r="H71" s="258">
        <v>0</v>
      </c>
      <c r="I71" s="258">
        <f>TRUNC((G71*F71),2)</f>
        <v>4.16</v>
      </c>
      <c r="J71" s="258"/>
    </row>
    <row r="72" spans="1:10">
      <c r="A72" s="264"/>
      <c r="B72" s="326" t="s">
        <v>81</v>
      </c>
      <c r="C72" s="326">
        <v>1902</v>
      </c>
      <c r="D72" s="362" t="s">
        <v>168</v>
      </c>
      <c r="E72" s="270" t="s">
        <v>75</v>
      </c>
      <c r="F72" s="277">
        <v>1</v>
      </c>
      <c r="G72" s="258">
        <v>1.88</v>
      </c>
      <c r="H72" s="258">
        <f>TRUNC((G72*F72),2)</f>
        <v>1.88</v>
      </c>
      <c r="I72" s="258">
        <v>0</v>
      </c>
      <c r="J72" s="258"/>
    </row>
    <row r="73" spans="1:10">
      <c r="A73" s="264"/>
      <c r="B73" s="363"/>
      <c r="C73" s="363"/>
      <c r="D73" s="364" t="s">
        <v>132</v>
      </c>
      <c r="E73" s="265"/>
      <c r="F73" s="267"/>
      <c r="G73" s="260"/>
      <c r="H73" s="260"/>
      <c r="I73" s="260"/>
      <c r="J73" s="268"/>
    </row>
    <row r="74" spans="1:10">
      <c r="A74" s="263"/>
      <c r="B74" s="363"/>
      <c r="C74" s="365"/>
      <c r="D74" s="366"/>
      <c r="E74" s="296"/>
      <c r="F74" s="298"/>
      <c r="G74" s="299"/>
      <c r="H74" s="300"/>
      <c r="I74" s="260"/>
      <c r="J74" s="268"/>
    </row>
    <row r="75" spans="1:10">
      <c r="A75" s="262">
        <v>15</v>
      </c>
      <c r="B75" s="371" t="s">
        <v>110</v>
      </c>
      <c r="C75" s="367">
        <v>93672</v>
      </c>
      <c r="D75" s="368" t="s">
        <v>229</v>
      </c>
      <c r="E75" s="271" t="s">
        <v>75</v>
      </c>
      <c r="F75" s="274" t="s">
        <v>76</v>
      </c>
      <c r="G75" s="275"/>
      <c r="H75" s="275">
        <f>SUM(H76:H79)</f>
        <v>60.480000000000004</v>
      </c>
      <c r="I75" s="275">
        <f>SUM(I76:I79)</f>
        <v>13.53</v>
      </c>
      <c r="J75" s="258">
        <f>TRUNC((I75+H75),2)</f>
        <v>74.010000000000005</v>
      </c>
    </row>
    <row r="76" spans="1:10">
      <c r="A76" s="264"/>
      <c r="B76" s="390" t="s">
        <v>80</v>
      </c>
      <c r="C76" s="390" t="s">
        <v>121</v>
      </c>
      <c r="D76" s="370" t="s">
        <v>86</v>
      </c>
      <c r="E76" s="390" t="s">
        <v>79</v>
      </c>
      <c r="F76" s="391">
        <v>0.40600000000000003</v>
      </c>
      <c r="G76" s="392">
        <v>14.52</v>
      </c>
      <c r="H76" s="392">
        <v>0</v>
      </c>
      <c r="I76" s="392">
        <f>TRUNC((G76*F76),2)</f>
        <v>5.89</v>
      </c>
      <c r="J76" s="392"/>
    </row>
    <row r="77" spans="1:10">
      <c r="A77" s="264"/>
      <c r="B77" s="390" t="s">
        <v>80</v>
      </c>
      <c r="C77" s="390" t="s">
        <v>111</v>
      </c>
      <c r="D77" s="370" t="s">
        <v>109</v>
      </c>
      <c r="E77" s="390" t="s">
        <v>79</v>
      </c>
      <c r="F77" s="391">
        <v>0.40600000000000003</v>
      </c>
      <c r="G77" s="393">
        <v>18.829999999999998</v>
      </c>
      <c r="H77" s="392">
        <v>0</v>
      </c>
      <c r="I77" s="392">
        <f>TRUNC((G77*F77),2)</f>
        <v>7.64</v>
      </c>
      <c r="J77" s="392"/>
    </row>
    <row r="78" spans="1:10" ht="25.5">
      <c r="A78" s="264"/>
      <c r="B78" s="390" t="s">
        <v>81</v>
      </c>
      <c r="C78" s="390">
        <v>1574</v>
      </c>
      <c r="D78" s="370" t="s">
        <v>225</v>
      </c>
      <c r="E78" s="390" t="s">
        <v>75</v>
      </c>
      <c r="F78" s="391">
        <v>3</v>
      </c>
      <c r="G78" s="392">
        <v>1.02</v>
      </c>
      <c r="H78" s="392">
        <f>TRUNC((G78*F78),2)</f>
        <v>3.06</v>
      </c>
      <c r="I78" s="392">
        <v>0</v>
      </c>
      <c r="J78" s="392"/>
    </row>
    <row r="79" spans="1:10">
      <c r="A79" s="264"/>
      <c r="B79" s="390" t="s">
        <v>81</v>
      </c>
      <c r="C79" s="390">
        <v>34709</v>
      </c>
      <c r="D79" s="370" t="s">
        <v>230</v>
      </c>
      <c r="E79" s="390" t="s">
        <v>75</v>
      </c>
      <c r="F79" s="391">
        <v>1</v>
      </c>
      <c r="G79" s="392">
        <v>57.42</v>
      </c>
      <c r="H79" s="392">
        <f>TRUNC((G79*F79),2)</f>
        <v>57.42</v>
      </c>
      <c r="I79" s="392">
        <v>0</v>
      </c>
      <c r="J79" s="392"/>
    </row>
    <row r="80" spans="1:10">
      <c r="A80" s="264"/>
      <c r="B80" s="363"/>
      <c r="C80" s="363"/>
      <c r="D80" s="369"/>
      <c r="E80" s="265"/>
      <c r="F80" s="267"/>
      <c r="G80" s="303"/>
      <c r="H80" s="260"/>
      <c r="I80" s="260"/>
      <c r="J80" s="268"/>
    </row>
    <row r="81" spans="1:10">
      <c r="A81" s="262">
        <v>16</v>
      </c>
      <c r="B81" s="371" t="s">
        <v>110</v>
      </c>
      <c r="C81" s="367" t="s">
        <v>222</v>
      </c>
      <c r="D81" s="368" t="s">
        <v>169</v>
      </c>
      <c r="E81" s="271" t="s">
        <v>75</v>
      </c>
      <c r="F81" s="274" t="s">
        <v>76</v>
      </c>
      <c r="G81" s="275"/>
      <c r="H81" s="275">
        <f>SUM(H82:H85)</f>
        <v>48.089999999999996</v>
      </c>
      <c r="I81" s="275">
        <f>SUM(I82:I85)</f>
        <v>1.1499999999999999</v>
      </c>
      <c r="J81" s="258">
        <f>TRUNC((I81+H81),2)</f>
        <v>49.24</v>
      </c>
    </row>
    <row r="82" spans="1:10">
      <c r="A82" s="264"/>
      <c r="B82" s="326" t="s">
        <v>80</v>
      </c>
      <c r="C82" s="326" t="s">
        <v>121</v>
      </c>
      <c r="D82" s="362" t="s">
        <v>86</v>
      </c>
      <c r="E82" s="270" t="s">
        <v>79</v>
      </c>
      <c r="F82" s="277">
        <v>3.5000000000000003E-2</v>
      </c>
      <c r="G82" s="258">
        <v>14.52</v>
      </c>
      <c r="H82" s="258">
        <v>0</v>
      </c>
      <c r="I82" s="258">
        <f>TRUNC((G82*F82),2)</f>
        <v>0.5</v>
      </c>
      <c r="J82" s="258"/>
    </row>
    <row r="83" spans="1:10">
      <c r="A83" s="264"/>
      <c r="B83" s="326" t="s">
        <v>80</v>
      </c>
      <c r="C83" s="326" t="s">
        <v>111</v>
      </c>
      <c r="D83" s="362" t="s">
        <v>109</v>
      </c>
      <c r="E83" s="270" t="s">
        <v>79</v>
      </c>
      <c r="F83" s="277">
        <v>3.5000000000000003E-2</v>
      </c>
      <c r="G83" s="248">
        <v>18.829999999999998</v>
      </c>
      <c r="H83" s="258">
        <v>0</v>
      </c>
      <c r="I83" s="258">
        <f>TRUNC((G83*F83),2)</f>
        <v>0.65</v>
      </c>
      <c r="J83" s="258"/>
    </row>
    <row r="84" spans="1:10" ht="25.5">
      <c r="A84" s="264"/>
      <c r="B84" s="326" t="s">
        <v>81</v>
      </c>
      <c r="C84" s="326">
        <v>1570</v>
      </c>
      <c r="D84" s="362" t="s">
        <v>226</v>
      </c>
      <c r="E84" s="270" t="s">
        <v>75</v>
      </c>
      <c r="F84" s="277">
        <v>2</v>
      </c>
      <c r="G84" s="258">
        <v>0.61</v>
      </c>
      <c r="H84" s="258">
        <f>TRUNC((G84*F84),2)</f>
        <v>1.22</v>
      </c>
      <c r="I84" s="258">
        <v>0</v>
      </c>
      <c r="J84" s="258"/>
    </row>
    <row r="85" spans="1:10">
      <c r="A85" s="264"/>
      <c r="B85" s="326" t="s">
        <v>81</v>
      </c>
      <c r="C85" s="309">
        <v>34616</v>
      </c>
      <c r="D85" s="370" t="s">
        <v>125</v>
      </c>
      <c r="E85" s="304" t="s">
        <v>75</v>
      </c>
      <c r="F85" s="305">
        <v>1</v>
      </c>
      <c r="G85" s="258">
        <v>46.87</v>
      </c>
      <c r="H85" s="258">
        <f>TRUNC((G85*F85),2)</f>
        <v>46.87</v>
      </c>
      <c r="I85" s="258">
        <v>0</v>
      </c>
      <c r="J85" s="258"/>
    </row>
    <row r="86" spans="1:10">
      <c r="A86" s="264"/>
      <c r="B86" s="363"/>
      <c r="C86" s="286"/>
      <c r="D86" s="364" t="s">
        <v>132</v>
      </c>
      <c r="E86" s="306"/>
      <c r="F86" s="307"/>
      <c r="G86" s="260"/>
      <c r="H86" s="260"/>
      <c r="I86" s="260"/>
      <c r="J86" s="268"/>
    </row>
    <row r="87" spans="1:10">
      <c r="A87" s="264"/>
      <c r="B87" s="363"/>
      <c r="C87" s="286"/>
      <c r="D87" s="405"/>
      <c r="E87" s="306"/>
      <c r="F87" s="307"/>
      <c r="G87" s="260"/>
      <c r="H87" s="260"/>
      <c r="I87" s="260"/>
      <c r="J87" s="268"/>
    </row>
    <row r="88" spans="1:10">
      <c r="A88" s="262">
        <v>17</v>
      </c>
      <c r="B88" s="292" t="s">
        <v>110</v>
      </c>
      <c r="C88" s="272" t="s">
        <v>279</v>
      </c>
      <c r="D88" s="273" t="s">
        <v>241</v>
      </c>
      <c r="E88" s="271" t="s">
        <v>75</v>
      </c>
      <c r="F88" s="274" t="s">
        <v>76</v>
      </c>
      <c r="G88" s="275"/>
      <c r="H88" s="275">
        <f>SUM(H89:H99)</f>
        <v>636.32400000000007</v>
      </c>
      <c r="I88" s="275">
        <f>SUM(I89:I99)</f>
        <v>1.7342</v>
      </c>
      <c r="J88" s="258">
        <f>TRUNC((I88+H88),2)</f>
        <v>638.04999999999995</v>
      </c>
    </row>
    <row r="89" spans="1:10" ht="25.5">
      <c r="A89" s="308"/>
      <c r="B89" s="309" t="s">
        <v>81</v>
      </c>
      <c r="C89" s="309" t="s">
        <v>170</v>
      </c>
      <c r="D89" s="310" t="s">
        <v>124</v>
      </c>
      <c r="E89" s="304" t="s">
        <v>75</v>
      </c>
      <c r="F89" s="305">
        <v>1</v>
      </c>
      <c r="G89" s="311">
        <v>197</v>
      </c>
      <c r="H89" s="311">
        <f t="shared" ref="H89:H97" si="0">G89*F89</f>
        <v>197</v>
      </c>
      <c r="I89" s="311"/>
      <c r="J89" s="258"/>
    </row>
    <row r="90" spans="1:10">
      <c r="A90" s="308"/>
      <c r="B90" s="309" t="s">
        <v>81</v>
      </c>
      <c r="C90" s="309" t="s">
        <v>73</v>
      </c>
      <c r="D90" s="310" t="s">
        <v>239</v>
      </c>
      <c r="E90" s="304" t="s">
        <v>75</v>
      </c>
      <c r="F90" s="305">
        <v>1</v>
      </c>
      <c r="G90" s="311">
        <v>139.14400000000001</v>
      </c>
      <c r="H90" s="311">
        <f t="shared" si="0"/>
        <v>139.14400000000001</v>
      </c>
      <c r="I90" s="311"/>
      <c r="J90" s="258"/>
    </row>
    <row r="91" spans="1:10">
      <c r="A91" s="308"/>
      <c r="B91" s="309" t="s">
        <v>81</v>
      </c>
      <c r="C91" s="309">
        <v>2510</v>
      </c>
      <c r="D91" s="310" t="s">
        <v>126</v>
      </c>
      <c r="E91" s="304" t="s">
        <v>75</v>
      </c>
      <c r="F91" s="305">
        <v>1</v>
      </c>
      <c r="G91" s="311">
        <v>16.260000000000002</v>
      </c>
      <c r="H91" s="311">
        <f t="shared" si="0"/>
        <v>16.260000000000002</v>
      </c>
      <c r="I91" s="311"/>
      <c r="J91" s="258"/>
    </row>
    <row r="92" spans="1:10">
      <c r="A92" s="308"/>
      <c r="B92" s="309" t="s">
        <v>81</v>
      </c>
      <c r="C92" s="309">
        <v>39380</v>
      </c>
      <c r="D92" s="310" t="s">
        <v>127</v>
      </c>
      <c r="E92" s="304" t="s">
        <v>75</v>
      </c>
      <c r="F92" s="305">
        <v>1</v>
      </c>
      <c r="G92" s="311">
        <v>9.3000000000000007</v>
      </c>
      <c r="H92" s="311">
        <f t="shared" si="0"/>
        <v>9.3000000000000007</v>
      </c>
      <c r="I92" s="311"/>
      <c r="J92" s="258"/>
    </row>
    <row r="93" spans="1:10">
      <c r="A93" s="308"/>
      <c r="B93" s="309" t="s">
        <v>81</v>
      </c>
      <c r="C93" s="309">
        <v>13374</v>
      </c>
      <c r="D93" s="310" t="s">
        <v>128</v>
      </c>
      <c r="E93" s="304" t="s">
        <v>75</v>
      </c>
      <c r="F93" s="305">
        <v>2</v>
      </c>
      <c r="G93" s="311">
        <v>87.61</v>
      </c>
      <c r="H93" s="311">
        <f t="shared" si="0"/>
        <v>175.22</v>
      </c>
      <c r="I93" s="311"/>
      <c r="J93" s="258"/>
    </row>
    <row r="94" spans="1:10" ht="17.25" customHeight="1">
      <c r="A94" s="308"/>
      <c r="B94" s="309" t="s">
        <v>81</v>
      </c>
      <c r="C94" s="309">
        <v>3292</v>
      </c>
      <c r="D94" s="310" t="s">
        <v>238</v>
      </c>
      <c r="E94" s="304" t="s">
        <v>75</v>
      </c>
      <c r="F94" s="305">
        <v>3</v>
      </c>
      <c r="G94" s="311">
        <v>14.32</v>
      </c>
      <c r="H94" s="311">
        <f t="shared" si="0"/>
        <v>42.96</v>
      </c>
      <c r="I94" s="311"/>
      <c r="J94" s="258"/>
    </row>
    <row r="95" spans="1:10" ht="25.5">
      <c r="A95" s="308"/>
      <c r="B95" s="309" t="s">
        <v>81</v>
      </c>
      <c r="C95" s="309">
        <v>1575</v>
      </c>
      <c r="D95" s="310" t="s">
        <v>129</v>
      </c>
      <c r="E95" s="304" t="s">
        <v>75</v>
      </c>
      <c r="F95" s="305">
        <v>4</v>
      </c>
      <c r="G95" s="311">
        <v>1.21</v>
      </c>
      <c r="H95" s="311">
        <f t="shared" si="0"/>
        <v>4.84</v>
      </c>
      <c r="I95" s="311"/>
      <c r="J95" s="258"/>
    </row>
    <row r="96" spans="1:10">
      <c r="A96" s="308"/>
      <c r="B96" s="309" t="s">
        <v>81</v>
      </c>
      <c r="C96" s="309" t="s">
        <v>171</v>
      </c>
      <c r="D96" s="310" t="s">
        <v>130</v>
      </c>
      <c r="E96" s="304" t="s">
        <v>100</v>
      </c>
      <c r="F96" s="305">
        <v>0.5</v>
      </c>
      <c r="G96" s="311">
        <v>20.2</v>
      </c>
      <c r="H96" s="311">
        <f t="shared" si="0"/>
        <v>10.1</v>
      </c>
      <c r="I96" s="311"/>
      <c r="J96" s="258"/>
    </row>
    <row r="97" spans="1:10">
      <c r="A97" s="308"/>
      <c r="B97" s="309" t="s">
        <v>81</v>
      </c>
      <c r="C97" s="309" t="s">
        <v>172</v>
      </c>
      <c r="D97" s="310" t="s">
        <v>131</v>
      </c>
      <c r="E97" s="304" t="s">
        <v>75</v>
      </c>
      <c r="F97" s="305">
        <v>2</v>
      </c>
      <c r="G97" s="311">
        <v>20.75</v>
      </c>
      <c r="H97" s="311">
        <f t="shared" si="0"/>
        <v>41.5</v>
      </c>
      <c r="I97" s="311"/>
      <c r="J97" s="258"/>
    </row>
    <row r="98" spans="1:10">
      <c r="A98" s="308"/>
      <c r="B98" s="309" t="s">
        <v>80</v>
      </c>
      <c r="C98" s="309" t="s">
        <v>121</v>
      </c>
      <c r="D98" s="310" t="s">
        <v>86</v>
      </c>
      <c r="E98" s="304" t="s">
        <v>79</v>
      </c>
      <c r="F98" s="305">
        <v>5.1999999999999998E-2</v>
      </c>
      <c r="G98" s="311">
        <v>14.52</v>
      </c>
      <c r="H98" s="311"/>
      <c r="I98" s="311">
        <f>G98*F98</f>
        <v>0.75503999999999993</v>
      </c>
      <c r="J98" s="258"/>
    </row>
    <row r="99" spans="1:10">
      <c r="A99" s="308"/>
      <c r="B99" s="309" t="s">
        <v>80</v>
      </c>
      <c r="C99" s="309" t="s">
        <v>111</v>
      </c>
      <c r="D99" s="310" t="s">
        <v>109</v>
      </c>
      <c r="E99" s="304" t="s">
        <v>79</v>
      </c>
      <c r="F99" s="305">
        <v>5.1999999999999998E-2</v>
      </c>
      <c r="G99" s="248">
        <v>18.829999999999998</v>
      </c>
      <c r="H99" s="311"/>
      <c r="I99" s="311">
        <f>G99*F99</f>
        <v>0.97915999999999992</v>
      </c>
      <c r="J99" s="258"/>
    </row>
    <row r="100" spans="1:10">
      <c r="A100" s="308"/>
      <c r="B100" s="313"/>
      <c r="C100" s="313"/>
      <c r="D100" s="302" t="s">
        <v>132</v>
      </c>
      <c r="E100" s="314"/>
      <c r="F100" s="315"/>
      <c r="G100" s="315"/>
      <c r="H100" s="315"/>
      <c r="I100" s="315"/>
      <c r="J100" s="316"/>
    </row>
    <row r="101" spans="1:10">
      <c r="A101" s="263"/>
      <c r="B101" s="265"/>
      <c r="C101" s="363"/>
      <c r="D101" s="369"/>
      <c r="E101" s="265"/>
      <c r="F101" s="267"/>
      <c r="G101" s="260"/>
      <c r="H101" s="260"/>
      <c r="I101" s="260"/>
      <c r="J101" s="268"/>
    </row>
    <row r="102" spans="1:10">
      <c r="A102" s="262">
        <v>18</v>
      </c>
      <c r="B102" s="292" t="s">
        <v>110</v>
      </c>
      <c r="C102" s="272" t="s">
        <v>223</v>
      </c>
      <c r="D102" s="273" t="s">
        <v>240</v>
      </c>
      <c r="E102" s="271" t="s">
        <v>75</v>
      </c>
      <c r="F102" s="274" t="s">
        <v>76</v>
      </c>
      <c r="G102" s="275"/>
      <c r="H102" s="275">
        <f>SUM(H103:H113)</f>
        <v>647.42000000000007</v>
      </c>
      <c r="I102" s="275">
        <f>SUM(I103:I113)</f>
        <v>1.7342</v>
      </c>
      <c r="J102" s="258">
        <f>TRUNC((I102+H102),2)</f>
        <v>649.15</v>
      </c>
    </row>
    <row r="103" spans="1:10" ht="25.5">
      <c r="A103" s="308"/>
      <c r="B103" s="309" t="s">
        <v>81</v>
      </c>
      <c r="C103" s="309" t="s">
        <v>170</v>
      </c>
      <c r="D103" s="310" t="s">
        <v>124</v>
      </c>
      <c r="E103" s="304" t="s">
        <v>75</v>
      </c>
      <c r="F103" s="305">
        <v>1</v>
      </c>
      <c r="G103" s="311">
        <v>197</v>
      </c>
      <c r="H103" s="311">
        <f t="shared" ref="H103:H111" si="1">G103*F103</f>
        <v>197</v>
      </c>
      <c r="I103" s="311"/>
      <c r="J103" s="258"/>
    </row>
    <row r="104" spans="1:10">
      <c r="A104" s="308"/>
      <c r="B104" s="309" t="s">
        <v>81</v>
      </c>
      <c r="C104" s="309">
        <v>1625</v>
      </c>
      <c r="D104" s="310" t="s">
        <v>237</v>
      </c>
      <c r="E104" s="304" t="s">
        <v>75</v>
      </c>
      <c r="F104" s="305">
        <v>1</v>
      </c>
      <c r="G104" s="311">
        <v>150.24</v>
      </c>
      <c r="H104" s="311">
        <f t="shared" si="1"/>
        <v>150.24</v>
      </c>
      <c r="I104" s="311"/>
      <c r="J104" s="258"/>
    </row>
    <row r="105" spans="1:10">
      <c r="A105" s="308"/>
      <c r="B105" s="309" t="s">
        <v>81</v>
      </c>
      <c r="C105" s="309">
        <v>2510</v>
      </c>
      <c r="D105" s="310" t="s">
        <v>126</v>
      </c>
      <c r="E105" s="304" t="s">
        <v>75</v>
      </c>
      <c r="F105" s="305">
        <v>1</v>
      </c>
      <c r="G105" s="311">
        <v>16.260000000000002</v>
      </c>
      <c r="H105" s="311">
        <f t="shared" si="1"/>
        <v>16.260000000000002</v>
      </c>
      <c r="I105" s="311"/>
      <c r="J105" s="258"/>
    </row>
    <row r="106" spans="1:10">
      <c r="A106" s="308"/>
      <c r="B106" s="309" t="s">
        <v>81</v>
      </c>
      <c r="C106" s="309">
        <v>39380</v>
      </c>
      <c r="D106" s="310" t="s">
        <v>127</v>
      </c>
      <c r="E106" s="304" t="s">
        <v>75</v>
      </c>
      <c r="F106" s="305">
        <v>1</v>
      </c>
      <c r="G106" s="311">
        <v>9.3000000000000007</v>
      </c>
      <c r="H106" s="311">
        <f t="shared" si="1"/>
        <v>9.3000000000000007</v>
      </c>
      <c r="I106" s="311"/>
      <c r="J106" s="258"/>
    </row>
    <row r="107" spans="1:10">
      <c r="A107" s="308"/>
      <c r="B107" s="309" t="s">
        <v>81</v>
      </c>
      <c r="C107" s="309">
        <v>13374</v>
      </c>
      <c r="D107" s="310" t="s">
        <v>128</v>
      </c>
      <c r="E107" s="304" t="s">
        <v>75</v>
      </c>
      <c r="F107" s="305">
        <v>2</v>
      </c>
      <c r="G107" s="311">
        <v>87.61</v>
      </c>
      <c r="H107" s="311">
        <f t="shared" si="1"/>
        <v>175.22</v>
      </c>
      <c r="I107" s="311"/>
      <c r="J107" s="258"/>
    </row>
    <row r="108" spans="1:10" ht="25.5">
      <c r="A108" s="308"/>
      <c r="B108" s="309" t="s">
        <v>81</v>
      </c>
      <c r="C108" s="309">
        <v>3292</v>
      </c>
      <c r="D108" s="310" t="s">
        <v>238</v>
      </c>
      <c r="E108" s="304" t="s">
        <v>75</v>
      </c>
      <c r="F108" s="305">
        <v>3</v>
      </c>
      <c r="G108" s="311">
        <v>14.32</v>
      </c>
      <c r="H108" s="311">
        <f t="shared" si="1"/>
        <v>42.96</v>
      </c>
      <c r="I108" s="311"/>
      <c r="J108" s="258"/>
    </row>
    <row r="109" spans="1:10" ht="25.5">
      <c r="A109" s="308"/>
      <c r="B109" s="309" t="s">
        <v>81</v>
      </c>
      <c r="C109" s="309">
        <v>1575</v>
      </c>
      <c r="D109" s="310" t="s">
        <v>129</v>
      </c>
      <c r="E109" s="304" t="s">
        <v>75</v>
      </c>
      <c r="F109" s="305">
        <v>4</v>
      </c>
      <c r="G109" s="311">
        <v>1.21</v>
      </c>
      <c r="H109" s="311">
        <f t="shared" si="1"/>
        <v>4.84</v>
      </c>
      <c r="I109" s="311"/>
      <c r="J109" s="258"/>
    </row>
    <row r="110" spans="1:10">
      <c r="A110" s="308"/>
      <c r="B110" s="309" t="s">
        <v>81</v>
      </c>
      <c r="C110" s="309" t="s">
        <v>171</v>
      </c>
      <c r="D110" s="310" t="s">
        <v>130</v>
      </c>
      <c r="E110" s="304" t="s">
        <v>100</v>
      </c>
      <c r="F110" s="305">
        <v>0.5</v>
      </c>
      <c r="G110" s="311">
        <v>20.2</v>
      </c>
      <c r="H110" s="311">
        <f t="shared" si="1"/>
        <v>10.1</v>
      </c>
      <c r="I110" s="311"/>
      <c r="J110" s="258"/>
    </row>
    <row r="111" spans="1:10">
      <c r="A111" s="308"/>
      <c r="B111" s="309" t="s">
        <v>81</v>
      </c>
      <c r="C111" s="309" t="s">
        <v>172</v>
      </c>
      <c r="D111" s="310" t="s">
        <v>131</v>
      </c>
      <c r="E111" s="304" t="s">
        <v>75</v>
      </c>
      <c r="F111" s="305">
        <v>2</v>
      </c>
      <c r="G111" s="311">
        <v>20.75</v>
      </c>
      <c r="H111" s="311">
        <f t="shared" si="1"/>
        <v>41.5</v>
      </c>
      <c r="I111" s="311"/>
      <c r="J111" s="258"/>
    </row>
    <row r="112" spans="1:10">
      <c r="A112" s="308"/>
      <c r="B112" s="309" t="s">
        <v>80</v>
      </c>
      <c r="C112" s="309" t="s">
        <v>121</v>
      </c>
      <c r="D112" s="310" t="s">
        <v>86</v>
      </c>
      <c r="E112" s="304" t="s">
        <v>79</v>
      </c>
      <c r="F112" s="305">
        <v>5.1999999999999998E-2</v>
      </c>
      <c r="G112" s="311">
        <v>14.52</v>
      </c>
      <c r="H112" s="311"/>
      <c r="I112" s="311">
        <f>G112*F112</f>
        <v>0.75503999999999993</v>
      </c>
      <c r="J112" s="258"/>
    </row>
    <row r="113" spans="1:10">
      <c r="A113" s="308"/>
      <c r="B113" s="309" t="s">
        <v>80</v>
      </c>
      <c r="C113" s="309" t="s">
        <v>111</v>
      </c>
      <c r="D113" s="310" t="s">
        <v>109</v>
      </c>
      <c r="E113" s="304" t="s">
        <v>79</v>
      </c>
      <c r="F113" s="305">
        <v>5.1999999999999998E-2</v>
      </c>
      <c r="G113" s="248">
        <v>18.829999999999998</v>
      </c>
      <c r="H113" s="311"/>
      <c r="I113" s="311">
        <f>G113*F113</f>
        <v>0.97915999999999992</v>
      </c>
      <c r="J113" s="258"/>
    </row>
    <row r="114" spans="1:10">
      <c r="A114" s="308"/>
      <c r="B114" s="313"/>
      <c r="C114" s="313"/>
      <c r="D114" s="302" t="s">
        <v>132</v>
      </c>
      <c r="E114" s="314"/>
      <c r="F114" s="315"/>
      <c r="G114" s="315"/>
      <c r="H114" s="315"/>
      <c r="I114" s="315"/>
      <c r="J114" s="316"/>
    </row>
    <row r="115" spans="1:10">
      <c r="A115" s="308"/>
      <c r="B115" s="313"/>
      <c r="C115" s="313"/>
      <c r="D115" s="376"/>
      <c r="E115" s="314"/>
      <c r="F115" s="315"/>
      <c r="G115" s="315"/>
      <c r="H115" s="315"/>
      <c r="I115" s="315"/>
      <c r="J115" s="316"/>
    </row>
    <row r="116" spans="1:10" ht="25.5">
      <c r="A116" s="262">
        <v>19</v>
      </c>
      <c r="B116" s="271" t="s">
        <v>110</v>
      </c>
      <c r="C116" s="271" t="s">
        <v>201</v>
      </c>
      <c r="D116" s="317" t="s">
        <v>202</v>
      </c>
      <c r="E116" s="271" t="s">
        <v>100</v>
      </c>
      <c r="F116" s="274" t="s">
        <v>76</v>
      </c>
      <c r="G116" s="275"/>
      <c r="H116" s="275">
        <f>SUM(H117:H120)</f>
        <v>1.32</v>
      </c>
      <c r="I116" s="275">
        <f>SUM(I117:I120)</f>
        <v>0.99</v>
      </c>
      <c r="J116" s="258">
        <f>TRUNC((I116+H116),2)</f>
        <v>2.31</v>
      </c>
    </row>
    <row r="117" spans="1:10">
      <c r="A117" s="318"/>
      <c r="B117" s="270" t="s">
        <v>80</v>
      </c>
      <c r="C117" s="270" t="s">
        <v>121</v>
      </c>
      <c r="D117" s="276" t="s">
        <v>86</v>
      </c>
      <c r="E117" s="270" t="s">
        <v>79</v>
      </c>
      <c r="F117" s="277">
        <v>0.03</v>
      </c>
      <c r="G117" s="258">
        <v>14.52</v>
      </c>
      <c r="H117" s="258">
        <v>0</v>
      </c>
      <c r="I117" s="258">
        <f>TRUNC((G117*F117),2)</f>
        <v>0.43</v>
      </c>
      <c r="J117" s="258"/>
    </row>
    <row r="118" spans="1:10">
      <c r="A118" s="318"/>
      <c r="B118" s="270" t="s">
        <v>80</v>
      </c>
      <c r="C118" s="270" t="s">
        <v>111</v>
      </c>
      <c r="D118" s="276" t="s">
        <v>109</v>
      </c>
      <c r="E118" s="270" t="s">
        <v>79</v>
      </c>
      <c r="F118" s="277">
        <v>0.03</v>
      </c>
      <c r="G118" s="248">
        <v>18.829999999999998</v>
      </c>
      <c r="H118" s="258">
        <v>0</v>
      </c>
      <c r="I118" s="258">
        <f>TRUNC((G118*F118),2)</f>
        <v>0.56000000000000005</v>
      </c>
      <c r="J118" s="258"/>
    </row>
    <row r="119" spans="1:10">
      <c r="A119" s="318"/>
      <c r="B119" s="270" t="s">
        <v>81</v>
      </c>
      <c r="C119" s="270">
        <v>1014</v>
      </c>
      <c r="D119" s="257" t="s">
        <v>203</v>
      </c>
      <c r="E119" s="270" t="s">
        <v>100</v>
      </c>
      <c r="F119" s="277">
        <v>1.19</v>
      </c>
      <c r="G119" s="258">
        <v>1.1000000000000001</v>
      </c>
      <c r="H119" s="258">
        <f>TRUNC((G119*F119),2)</f>
        <v>1.3</v>
      </c>
      <c r="I119" s="258">
        <v>0</v>
      </c>
      <c r="J119" s="319"/>
    </row>
    <row r="120" spans="1:10">
      <c r="A120" s="318"/>
      <c r="B120" s="270" t="s">
        <v>81</v>
      </c>
      <c r="C120" s="270" t="s">
        <v>116</v>
      </c>
      <c r="D120" s="276" t="s">
        <v>117</v>
      </c>
      <c r="E120" s="270" t="s">
        <v>75</v>
      </c>
      <c r="F120" s="277">
        <v>8.9999999999999993E-3</v>
      </c>
      <c r="G120" s="258">
        <v>2.2599999999999998</v>
      </c>
      <c r="H120" s="258">
        <f>TRUNC((G120*F120),2)</f>
        <v>0.02</v>
      </c>
      <c r="I120" s="258">
        <v>0</v>
      </c>
      <c r="J120" s="319"/>
    </row>
    <row r="121" spans="1:10">
      <c r="A121" s="318"/>
      <c r="B121" s="265"/>
      <c r="C121" s="265"/>
      <c r="D121" s="266"/>
      <c r="E121" s="265"/>
      <c r="F121" s="267"/>
      <c r="G121" s="260"/>
      <c r="H121" s="260"/>
      <c r="I121" s="260"/>
      <c r="J121" s="449"/>
    </row>
    <row r="122" spans="1:10" ht="25.5">
      <c r="A122" s="262">
        <v>20</v>
      </c>
      <c r="B122" s="271" t="s">
        <v>110</v>
      </c>
      <c r="C122" s="272">
        <v>91929</v>
      </c>
      <c r="D122" s="450" t="s">
        <v>250</v>
      </c>
      <c r="E122" s="271" t="s">
        <v>100</v>
      </c>
      <c r="F122" s="274" t="s">
        <v>76</v>
      </c>
      <c r="G122" s="275"/>
      <c r="H122" s="275">
        <f>SUM(H123:H126)</f>
        <v>2.81</v>
      </c>
      <c r="I122" s="275">
        <f>SUM(I123:I126)</f>
        <v>1.33</v>
      </c>
      <c r="J122" s="258">
        <f>TRUNC((I122+H122),2)</f>
        <v>4.1399999999999997</v>
      </c>
    </row>
    <row r="123" spans="1:10">
      <c r="A123" s="264"/>
      <c r="B123" s="270" t="s">
        <v>80</v>
      </c>
      <c r="C123" s="270" t="s">
        <v>121</v>
      </c>
      <c r="D123" s="276" t="s">
        <v>86</v>
      </c>
      <c r="E123" s="270" t="s">
        <v>79</v>
      </c>
      <c r="F123" s="277">
        <v>0.04</v>
      </c>
      <c r="G123" s="258">
        <v>14.52</v>
      </c>
      <c r="H123" s="258">
        <v>0</v>
      </c>
      <c r="I123" s="258">
        <f>TRUNC((G123*F123),2)</f>
        <v>0.57999999999999996</v>
      </c>
      <c r="J123" s="258"/>
    </row>
    <row r="124" spans="1:10">
      <c r="A124" s="264"/>
      <c r="B124" s="270" t="s">
        <v>80</v>
      </c>
      <c r="C124" s="270" t="s">
        <v>111</v>
      </c>
      <c r="D124" s="276" t="s">
        <v>109</v>
      </c>
      <c r="E124" s="270" t="s">
        <v>79</v>
      </c>
      <c r="F124" s="277">
        <v>0.04</v>
      </c>
      <c r="G124" s="248">
        <v>18.829999999999998</v>
      </c>
      <c r="H124" s="258">
        <v>0</v>
      </c>
      <c r="I124" s="258">
        <f>TRUNC((G124*F124),2)</f>
        <v>0.75</v>
      </c>
      <c r="J124" s="258"/>
    </row>
    <row r="125" spans="1:10" ht="25.5">
      <c r="A125" s="264"/>
      <c r="B125" s="270" t="s">
        <v>81</v>
      </c>
      <c r="C125" s="270">
        <v>1021</v>
      </c>
      <c r="D125" s="451" t="s">
        <v>251</v>
      </c>
      <c r="E125" s="270" t="s">
        <v>100</v>
      </c>
      <c r="F125" s="277">
        <v>1.19</v>
      </c>
      <c r="G125" s="258">
        <v>2.35</v>
      </c>
      <c r="H125" s="258">
        <f>TRUNC((G125*F125),2)</f>
        <v>2.79</v>
      </c>
      <c r="I125" s="258">
        <v>0</v>
      </c>
      <c r="J125" s="258"/>
    </row>
    <row r="126" spans="1:10">
      <c r="A126" s="264"/>
      <c r="B126" s="270" t="s">
        <v>81</v>
      </c>
      <c r="C126" s="270" t="s">
        <v>116</v>
      </c>
      <c r="D126" s="276" t="s">
        <v>117</v>
      </c>
      <c r="E126" s="270" t="s">
        <v>75</v>
      </c>
      <c r="F126" s="277">
        <v>8.9999999999999993E-3</v>
      </c>
      <c r="G126" s="258">
        <v>2.2599999999999998</v>
      </c>
      <c r="H126" s="258">
        <f>TRUNC((G126*F126),2)</f>
        <v>0.02</v>
      </c>
      <c r="I126" s="258">
        <v>0</v>
      </c>
      <c r="J126" s="258"/>
    </row>
    <row r="127" spans="1:10">
      <c r="A127" s="318"/>
      <c r="B127" s="265"/>
      <c r="C127" s="265"/>
      <c r="D127" s="266"/>
      <c r="E127" s="265"/>
      <c r="F127" s="267"/>
      <c r="G127" s="260"/>
      <c r="H127" s="260"/>
      <c r="I127" s="260"/>
      <c r="J127" s="449"/>
    </row>
    <row r="128" spans="1:10">
      <c r="A128" s="263"/>
      <c r="B128" s="270"/>
      <c r="C128" s="270"/>
      <c r="D128" s="276"/>
      <c r="E128" s="270"/>
      <c r="F128" s="277"/>
      <c r="G128" s="258"/>
      <c r="H128" s="258"/>
      <c r="I128" s="258"/>
      <c r="J128" s="258"/>
    </row>
    <row r="129" spans="1:12" ht="25.5">
      <c r="A129" s="262">
        <v>21</v>
      </c>
      <c r="B129" s="271" t="s">
        <v>110</v>
      </c>
      <c r="C129" s="272" t="s">
        <v>118</v>
      </c>
      <c r="D129" s="273" t="s">
        <v>119</v>
      </c>
      <c r="E129" s="271" t="s">
        <v>100</v>
      </c>
      <c r="F129" s="274" t="s">
        <v>76</v>
      </c>
      <c r="G129" s="275"/>
      <c r="H129" s="275">
        <f>SUM(H130:H133)</f>
        <v>3.83</v>
      </c>
      <c r="I129" s="275">
        <f>SUM(I130:I133)</f>
        <v>1.72</v>
      </c>
      <c r="J129" s="258">
        <f>TRUNC((I129+H129),2)</f>
        <v>5.55</v>
      </c>
    </row>
    <row r="130" spans="1:12">
      <c r="A130" s="264"/>
      <c r="B130" s="270" t="s">
        <v>80</v>
      </c>
      <c r="C130" s="270" t="s">
        <v>121</v>
      </c>
      <c r="D130" s="276" t="s">
        <v>86</v>
      </c>
      <c r="E130" s="270" t="s">
        <v>79</v>
      </c>
      <c r="F130" s="277">
        <v>5.1999999999999998E-2</v>
      </c>
      <c r="G130" s="258">
        <v>14.52</v>
      </c>
      <c r="H130" s="258">
        <v>0</v>
      </c>
      <c r="I130" s="258">
        <f>TRUNC((G130*F130),2)</f>
        <v>0.75</v>
      </c>
      <c r="J130" s="258"/>
    </row>
    <row r="131" spans="1:12">
      <c r="A131" s="264"/>
      <c r="B131" s="270" t="s">
        <v>80</v>
      </c>
      <c r="C131" s="270" t="s">
        <v>111</v>
      </c>
      <c r="D131" s="276" t="s">
        <v>109</v>
      </c>
      <c r="E131" s="270" t="s">
        <v>79</v>
      </c>
      <c r="F131" s="277">
        <v>5.1999999999999998E-2</v>
      </c>
      <c r="G131" s="248">
        <v>18.829999999999998</v>
      </c>
      <c r="H131" s="258">
        <v>0</v>
      </c>
      <c r="I131" s="258">
        <f>TRUNC((G131*F131),2)</f>
        <v>0.97</v>
      </c>
      <c r="J131" s="258"/>
    </row>
    <row r="132" spans="1:12" ht="25.5">
      <c r="A132" s="264"/>
      <c r="B132" s="270" t="s">
        <v>81</v>
      </c>
      <c r="C132" s="270">
        <v>994</v>
      </c>
      <c r="D132" s="276" t="s">
        <v>120</v>
      </c>
      <c r="E132" s="270" t="s">
        <v>100</v>
      </c>
      <c r="F132" s="277">
        <v>1.19</v>
      </c>
      <c r="G132" s="258">
        <v>3.21</v>
      </c>
      <c r="H132" s="258">
        <f>TRUNC((G132*F132),2)</f>
        <v>3.81</v>
      </c>
      <c r="I132" s="258">
        <v>0</v>
      </c>
      <c r="J132" s="258"/>
    </row>
    <row r="133" spans="1:12">
      <c r="A133" s="264"/>
      <c r="B133" s="270" t="s">
        <v>81</v>
      </c>
      <c r="C133" s="270" t="s">
        <v>116</v>
      </c>
      <c r="D133" s="276" t="s">
        <v>117</v>
      </c>
      <c r="E133" s="270" t="s">
        <v>75</v>
      </c>
      <c r="F133" s="277">
        <v>8.9999999999999993E-3</v>
      </c>
      <c r="G133" s="258">
        <v>2.2599999999999998</v>
      </c>
      <c r="H133" s="258">
        <f>TRUNC((G133*F133),2)</f>
        <v>0.02</v>
      </c>
      <c r="I133" s="258">
        <v>0</v>
      </c>
      <c r="J133" s="258"/>
    </row>
    <row r="134" spans="1:12">
      <c r="A134" s="263"/>
      <c r="B134" s="270"/>
      <c r="C134" s="270"/>
      <c r="D134" s="276"/>
      <c r="E134" s="270"/>
      <c r="F134" s="277"/>
      <c r="G134" s="258"/>
      <c r="H134" s="258"/>
      <c r="I134" s="258"/>
      <c r="J134" s="258"/>
    </row>
    <row r="135" spans="1:12" ht="25.5">
      <c r="A135" s="262">
        <v>22</v>
      </c>
      <c r="B135" s="271" t="s">
        <v>110</v>
      </c>
      <c r="C135" s="272" t="s">
        <v>122</v>
      </c>
      <c r="D135" s="273" t="s">
        <v>123</v>
      </c>
      <c r="E135" s="271" t="s">
        <v>100</v>
      </c>
      <c r="F135" s="274" t="s">
        <v>76</v>
      </c>
      <c r="G135" s="275"/>
      <c r="H135" s="275">
        <f>SUM(H136:H139)</f>
        <v>6.14</v>
      </c>
      <c r="I135" s="275">
        <f>SUM(I136:I139)</f>
        <v>2.5499999999999998</v>
      </c>
      <c r="J135" s="258">
        <f>TRUNC((I135+H135),2)</f>
        <v>8.69</v>
      </c>
    </row>
    <row r="136" spans="1:12">
      <c r="A136" s="264"/>
      <c r="B136" s="270" t="s">
        <v>80</v>
      </c>
      <c r="C136" s="270" t="s">
        <v>121</v>
      </c>
      <c r="D136" s="276" t="s">
        <v>86</v>
      </c>
      <c r="E136" s="270" t="s">
        <v>79</v>
      </c>
      <c r="F136" s="277">
        <v>7.6999999999999999E-2</v>
      </c>
      <c r="G136" s="258">
        <v>14.52</v>
      </c>
      <c r="H136" s="258">
        <v>0</v>
      </c>
      <c r="I136" s="258">
        <f>TRUNC((G136*F136),2)</f>
        <v>1.1100000000000001</v>
      </c>
      <c r="J136" s="258"/>
    </row>
    <row r="137" spans="1:12">
      <c r="A137" s="264"/>
      <c r="B137" s="270" t="s">
        <v>80</v>
      </c>
      <c r="C137" s="270" t="s">
        <v>111</v>
      </c>
      <c r="D137" s="276" t="s">
        <v>109</v>
      </c>
      <c r="E137" s="270" t="s">
        <v>79</v>
      </c>
      <c r="F137" s="277">
        <v>7.6999999999999999E-2</v>
      </c>
      <c r="G137" s="248">
        <v>18.829999999999998</v>
      </c>
      <c r="H137" s="258">
        <v>0</v>
      </c>
      <c r="I137" s="258">
        <f>TRUNC((G137*F137),2)</f>
        <v>1.44</v>
      </c>
      <c r="J137" s="258"/>
    </row>
    <row r="138" spans="1:12" ht="25.5">
      <c r="A138" s="264"/>
      <c r="B138" s="270" t="s">
        <v>81</v>
      </c>
      <c r="C138" s="270" t="s">
        <v>173</v>
      </c>
      <c r="D138" s="276" t="s">
        <v>174</v>
      </c>
      <c r="E138" s="270" t="s">
        <v>100</v>
      </c>
      <c r="F138" s="277">
        <v>1.19</v>
      </c>
      <c r="G138" s="258">
        <v>5.15</v>
      </c>
      <c r="H138" s="258">
        <f>TRUNC((G138*F138),2)</f>
        <v>6.12</v>
      </c>
      <c r="I138" s="258">
        <v>0</v>
      </c>
      <c r="J138" s="258"/>
    </row>
    <row r="139" spans="1:12">
      <c r="A139" s="264"/>
      <c r="B139" s="270" t="s">
        <v>81</v>
      </c>
      <c r="C139" s="270" t="s">
        <v>116</v>
      </c>
      <c r="D139" s="276" t="s">
        <v>117</v>
      </c>
      <c r="E139" s="270" t="s">
        <v>75</v>
      </c>
      <c r="F139" s="277">
        <v>8.9999999999999993E-3</v>
      </c>
      <c r="G139" s="258">
        <v>2.2599999999999998</v>
      </c>
      <c r="H139" s="258">
        <f>TRUNC((G139*F139),2)</f>
        <v>0.02</v>
      </c>
      <c r="I139" s="258">
        <v>0</v>
      </c>
      <c r="J139" s="258"/>
    </row>
    <row r="140" spans="1:12">
      <c r="A140" s="264"/>
      <c r="B140" s="265"/>
      <c r="C140" s="265"/>
      <c r="D140" s="266"/>
      <c r="E140" s="265"/>
      <c r="F140" s="267"/>
      <c r="G140" s="260"/>
      <c r="H140" s="260"/>
      <c r="I140" s="260"/>
      <c r="J140" s="268"/>
    </row>
    <row r="141" spans="1:12" ht="25.5">
      <c r="A141" s="262">
        <v>23</v>
      </c>
      <c r="B141" s="326" t="s">
        <v>108</v>
      </c>
      <c r="C141" s="272" t="s">
        <v>244</v>
      </c>
      <c r="D141" s="372" t="s">
        <v>242</v>
      </c>
      <c r="E141" s="271" t="s">
        <v>75</v>
      </c>
      <c r="F141" s="274" t="s">
        <v>76</v>
      </c>
      <c r="G141" s="275"/>
      <c r="H141" s="275">
        <f>SUM(H142:H144)</f>
        <v>1083</v>
      </c>
      <c r="I141" s="275">
        <f>SUM(I143:I144)</f>
        <v>306.87</v>
      </c>
      <c r="J141" s="258">
        <f>TRUNC((I141+H141),2)</f>
        <v>1389.87</v>
      </c>
      <c r="L141" s="101"/>
    </row>
    <row r="142" spans="1:12" ht="25.5">
      <c r="A142" s="327"/>
      <c r="B142" s="304" t="s">
        <v>81</v>
      </c>
      <c r="C142" s="304" t="s">
        <v>73</v>
      </c>
      <c r="D142" s="373" t="s">
        <v>243</v>
      </c>
      <c r="E142" s="331" t="s">
        <v>75</v>
      </c>
      <c r="F142" s="332">
        <v>1</v>
      </c>
      <c r="G142" s="333">
        <v>1085</v>
      </c>
      <c r="H142" s="333">
        <v>1083</v>
      </c>
      <c r="I142" s="328"/>
      <c r="J142" s="329"/>
    </row>
    <row r="143" spans="1:12" ht="38.25">
      <c r="A143" s="308"/>
      <c r="B143" s="270" t="s">
        <v>80</v>
      </c>
      <c r="C143" s="304">
        <v>91634</v>
      </c>
      <c r="D143" s="370" t="s">
        <v>217</v>
      </c>
      <c r="E143" s="270" t="s">
        <v>85</v>
      </c>
      <c r="F143" s="305">
        <v>1.375</v>
      </c>
      <c r="G143" s="311">
        <v>127.32</v>
      </c>
      <c r="H143" s="258">
        <v>0</v>
      </c>
      <c r="I143" s="249">
        <f>TRUNC((G143*F143),2)</f>
        <v>175.06</v>
      </c>
      <c r="J143" s="259"/>
    </row>
    <row r="144" spans="1:12">
      <c r="A144" s="308"/>
      <c r="B144" s="304" t="s">
        <v>80</v>
      </c>
      <c r="C144" s="304" t="s">
        <v>111</v>
      </c>
      <c r="D144" s="310" t="s">
        <v>109</v>
      </c>
      <c r="E144" s="304" t="s">
        <v>79</v>
      </c>
      <c r="F144" s="305">
        <v>7</v>
      </c>
      <c r="G144" s="248">
        <v>18.829999999999998</v>
      </c>
      <c r="H144" s="258">
        <v>0</v>
      </c>
      <c r="I144" s="311">
        <f>G144*F144</f>
        <v>131.81</v>
      </c>
      <c r="J144" s="325"/>
    </row>
    <row r="145" spans="1:12">
      <c r="A145" s="308"/>
      <c r="B145" s="306"/>
      <c r="C145" s="306"/>
      <c r="D145" s="312"/>
      <c r="E145" s="306"/>
      <c r="F145" s="307"/>
      <c r="G145" s="289"/>
      <c r="H145" s="260"/>
      <c r="I145" s="289"/>
      <c r="J145" s="334"/>
    </row>
    <row r="146" spans="1:12" ht="63.75">
      <c r="A146" s="262">
        <v>24</v>
      </c>
      <c r="B146" s="270" t="s">
        <v>110</v>
      </c>
      <c r="C146" s="269" t="s">
        <v>280</v>
      </c>
      <c r="D146" s="257" t="s">
        <v>283</v>
      </c>
      <c r="E146" s="270" t="s">
        <v>75</v>
      </c>
      <c r="F146" s="330" t="s">
        <v>76</v>
      </c>
      <c r="G146" s="258"/>
      <c r="H146" s="336">
        <f>SUM(H147:H149)</f>
        <v>1210</v>
      </c>
      <c r="I146" s="337">
        <f>SUM(I147:I149)</f>
        <v>16.670000000000002</v>
      </c>
      <c r="J146" s="259">
        <f>TRUNC((I146+H146),2)</f>
        <v>1226.67</v>
      </c>
      <c r="L146" s="101"/>
    </row>
    <row r="147" spans="1:12">
      <c r="A147" s="324"/>
      <c r="B147" s="270" t="s">
        <v>80</v>
      </c>
      <c r="C147" s="270" t="s">
        <v>111</v>
      </c>
      <c r="D147" s="257" t="s">
        <v>109</v>
      </c>
      <c r="E147" s="270" t="s">
        <v>79</v>
      </c>
      <c r="F147" s="330">
        <v>0.5</v>
      </c>
      <c r="G147" s="248">
        <v>18.829999999999998</v>
      </c>
      <c r="H147" s="258">
        <v>0</v>
      </c>
      <c r="I147" s="259">
        <f>TRUNC((G147*F147),2)</f>
        <v>9.41</v>
      </c>
      <c r="J147" s="259"/>
    </row>
    <row r="148" spans="1:12">
      <c r="A148" s="324"/>
      <c r="B148" s="270" t="s">
        <v>80</v>
      </c>
      <c r="C148" s="326" t="s">
        <v>121</v>
      </c>
      <c r="D148" s="374" t="s">
        <v>86</v>
      </c>
      <c r="E148" s="270" t="s">
        <v>79</v>
      </c>
      <c r="F148" s="330">
        <v>0.5</v>
      </c>
      <c r="G148" s="375">
        <v>14.52</v>
      </c>
      <c r="H148" s="258">
        <v>0</v>
      </c>
      <c r="I148" s="259">
        <f>TRUNC((G148*F148),2)</f>
        <v>7.26</v>
      </c>
      <c r="J148" s="259"/>
    </row>
    <row r="149" spans="1:12" ht="51">
      <c r="A149" s="324"/>
      <c r="B149" s="270" t="s">
        <v>81</v>
      </c>
      <c r="C149" s="270" t="s">
        <v>73</v>
      </c>
      <c r="D149" s="257" t="s">
        <v>284</v>
      </c>
      <c r="E149" s="270" t="s">
        <v>75</v>
      </c>
      <c r="F149" s="330">
        <v>1</v>
      </c>
      <c r="G149" s="258">
        <v>1210</v>
      </c>
      <c r="H149" s="258">
        <f>TRUNC((G149*F149),2)</f>
        <v>1210</v>
      </c>
      <c r="I149" s="259">
        <v>0</v>
      </c>
      <c r="J149" s="259"/>
    </row>
    <row r="150" spans="1:12">
      <c r="A150" s="263"/>
      <c r="B150" s="265"/>
      <c r="C150" s="265"/>
      <c r="D150" s="338"/>
      <c r="E150" s="265"/>
      <c r="F150" s="339"/>
      <c r="G150" s="260"/>
      <c r="H150" s="260"/>
      <c r="I150" s="261"/>
      <c r="J150" s="340"/>
    </row>
    <row r="151" spans="1:12">
      <c r="A151" s="262">
        <v>25</v>
      </c>
      <c r="B151" s="292" t="s">
        <v>110</v>
      </c>
      <c r="C151" s="269" t="s">
        <v>233</v>
      </c>
      <c r="D151" s="321" t="s">
        <v>136</v>
      </c>
      <c r="E151" s="341" t="s">
        <v>137</v>
      </c>
      <c r="F151" s="322"/>
      <c r="G151" s="323"/>
      <c r="H151" s="336">
        <f>SUM(H152:H154)</f>
        <v>4</v>
      </c>
      <c r="I151" s="336">
        <f>SUM(I152:I154)</f>
        <v>6.66</v>
      </c>
      <c r="J151" s="258">
        <f>TRUNC((I151+H151),2)</f>
        <v>10.66</v>
      </c>
    </row>
    <row r="152" spans="1:12">
      <c r="A152" s="263"/>
      <c r="B152" s="270" t="s">
        <v>80</v>
      </c>
      <c r="C152" s="270" t="s">
        <v>121</v>
      </c>
      <c r="D152" s="276" t="s">
        <v>86</v>
      </c>
      <c r="E152" s="270" t="s">
        <v>79</v>
      </c>
      <c r="F152" s="277">
        <v>0.2</v>
      </c>
      <c r="G152" s="325">
        <v>14.52</v>
      </c>
      <c r="H152" s="258">
        <v>0</v>
      </c>
      <c r="I152" s="258">
        <f>TRUNC((G152*F152),2)</f>
        <v>2.9</v>
      </c>
      <c r="J152" s="325"/>
    </row>
    <row r="153" spans="1:12">
      <c r="A153" s="263"/>
      <c r="B153" s="270" t="s">
        <v>80</v>
      </c>
      <c r="C153" s="270" t="s">
        <v>111</v>
      </c>
      <c r="D153" s="276" t="s">
        <v>109</v>
      </c>
      <c r="E153" s="270" t="s">
        <v>79</v>
      </c>
      <c r="F153" s="277">
        <v>0.2</v>
      </c>
      <c r="G153" s="248">
        <v>18.829999999999998</v>
      </c>
      <c r="H153" s="258">
        <v>0</v>
      </c>
      <c r="I153" s="258">
        <f>TRUNC((G153*F153),2)</f>
        <v>3.76</v>
      </c>
      <c r="J153" s="325"/>
    </row>
    <row r="154" spans="1:12">
      <c r="A154" s="263"/>
      <c r="B154" s="270" t="s">
        <v>81</v>
      </c>
      <c r="C154" s="270">
        <v>11856</v>
      </c>
      <c r="D154" s="276" t="s">
        <v>138</v>
      </c>
      <c r="E154" s="270" t="s">
        <v>75</v>
      </c>
      <c r="F154" s="277">
        <v>1</v>
      </c>
      <c r="G154" s="258">
        <v>4</v>
      </c>
      <c r="H154" s="258">
        <f>TRUNC((G154*F154),2)</f>
        <v>4</v>
      </c>
      <c r="I154" s="258">
        <v>0</v>
      </c>
      <c r="J154" s="258"/>
    </row>
    <row r="155" spans="1:12">
      <c r="A155" s="263"/>
      <c r="B155" s="265"/>
      <c r="C155" s="265"/>
      <c r="D155" s="302" t="s">
        <v>175</v>
      </c>
      <c r="E155" s="265"/>
      <c r="F155" s="267"/>
      <c r="G155" s="260"/>
      <c r="H155" s="260"/>
      <c r="I155" s="260"/>
      <c r="J155" s="268"/>
    </row>
    <row r="156" spans="1:12">
      <c r="A156" s="263"/>
      <c r="B156" s="250"/>
      <c r="C156" s="342"/>
      <c r="D156" s="266"/>
      <c r="E156" s="265"/>
      <c r="F156" s="267"/>
      <c r="G156" s="260"/>
      <c r="H156" s="254"/>
      <c r="I156" s="260"/>
      <c r="J156" s="268"/>
    </row>
    <row r="157" spans="1:12" ht="25.5">
      <c r="A157" s="262">
        <v>26</v>
      </c>
      <c r="B157" s="292" t="s">
        <v>110</v>
      </c>
      <c r="C157" s="320" t="s">
        <v>245</v>
      </c>
      <c r="D157" s="335" t="s">
        <v>176</v>
      </c>
      <c r="E157" s="341" t="s">
        <v>100</v>
      </c>
      <c r="F157" s="322"/>
      <c r="G157" s="323"/>
      <c r="H157" s="336">
        <f>SUM(H158:H160)</f>
        <v>0.81</v>
      </c>
      <c r="I157" s="336">
        <f>SUM(I158:I160)</f>
        <v>2.3600000000000003</v>
      </c>
      <c r="J157" s="258">
        <f>TRUNC((I157+H157),2)</f>
        <v>3.17</v>
      </c>
    </row>
    <row r="158" spans="1:12">
      <c r="A158" s="324"/>
      <c r="B158" s="270" t="s">
        <v>80</v>
      </c>
      <c r="C158" s="269" t="s">
        <v>111</v>
      </c>
      <c r="D158" s="276" t="s">
        <v>109</v>
      </c>
      <c r="E158" s="270" t="s">
        <v>79</v>
      </c>
      <c r="F158" s="277">
        <v>7.0000000000000007E-2</v>
      </c>
      <c r="G158" s="248">
        <v>18.829999999999998</v>
      </c>
      <c r="H158" s="258">
        <v>0</v>
      </c>
      <c r="I158" s="258">
        <f>TRUNC((G158*F158),2)</f>
        <v>1.31</v>
      </c>
      <c r="J158" s="325"/>
    </row>
    <row r="159" spans="1:12">
      <c r="A159" s="324"/>
      <c r="B159" s="270" t="s">
        <v>80</v>
      </c>
      <c r="C159" s="269" t="s">
        <v>93</v>
      </c>
      <c r="D159" s="276" t="s">
        <v>94</v>
      </c>
      <c r="E159" s="270" t="s">
        <v>79</v>
      </c>
      <c r="F159" s="277">
        <v>7.0000000000000007E-2</v>
      </c>
      <c r="G159" s="248">
        <v>15.02</v>
      </c>
      <c r="H159" s="258">
        <v>0</v>
      </c>
      <c r="I159" s="258">
        <f>TRUNC((G159*F159),2)</f>
        <v>1.05</v>
      </c>
      <c r="J159" s="325"/>
    </row>
    <row r="160" spans="1:12">
      <c r="A160" s="324"/>
      <c r="B160" s="270" t="s">
        <v>81</v>
      </c>
      <c r="C160" s="269">
        <v>404</v>
      </c>
      <c r="D160" s="276" t="s">
        <v>177</v>
      </c>
      <c r="E160" s="270" t="s">
        <v>100</v>
      </c>
      <c r="F160" s="277">
        <v>1</v>
      </c>
      <c r="G160" s="325">
        <v>0.81</v>
      </c>
      <c r="H160" s="258">
        <f>TRUNC((G160*F160),2)</f>
        <v>0.81</v>
      </c>
      <c r="I160" s="258">
        <v>0</v>
      </c>
      <c r="J160" s="325"/>
    </row>
    <row r="161" spans="1:10">
      <c r="A161" s="263"/>
      <c r="B161" s="286"/>
      <c r="C161" s="286"/>
      <c r="D161" s="287"/>
      <c r="E161" s="286"/>
      <c r="F161" s="288"/>
      <c r="G161" s="289"/>
      <c r="H161" s="289"/>
      <c r="I161" s="290"/>
      <c r="J161" s="291"/>
    </row>
    <row r="162" spans="1:10">
      <c r="A162" s="262">
        <v>27</v>
      </c>
      <c r="B162" s="292" t="s">
        <v>110</v>
      </c>
      <c r="C162" s="320" t="s">
        <v>281</v>
      </c>
      <c r="D162" s="321" t="s">
        <v>133</v>
      </c>
      <c r="E162" s="341" t="s">
        <v>75</v>
      </c>
      <c r="F162" s="322" t="s">
        <v>76</v>
      </c>
      <c r="G162" s="323"/>
      <c r="H162" s="336">
        <f>SUM(H163:H166)</f>
        <v>40.270000000000003</v>
      </c>
      <c r="I162" s="336">
        <f>SUM(I163:I166)</f>
        <v>8.440884999999998</v>
      </c>
      <c r="J162" s="258">
        <f>TRUNC((I162+H162),2)</f>
        <v>48.71</v>
      </c>
    </row>
    <row r="163" spans="1:10" ht="25.5">
      <c r="A163" s="324"/>
      <c r="B163" s="309" t="s">
        <v>81</v>
      </c>
      <c r="C163" s="309">
        <v>3379</v>
      </c>
      <c r="D163" s="310" t="s">
        <v>134</v>
      </c>
      <c r="E163" s="304" t="s">
        <v>75</v>
      </c>
      <c r="F163" s="305">
        <v>1</v>
      </c>
      <c r="G163" s="311">
        <v>35.57</v>
      </c>
      <c r="H163" s="311">
        <f>G163*F163</f>
        <v>35.57</v>
      </c>
      <c r="I163" s="311"/>
      <c r="J163" s="325"/>
    </row>
    <row r="164" spans="1:10">
      <c r="A164" s="324"/>
      <c r="B164" s="309" t="s">
        <v>81</v>
      </c>
      <c r="C164" s="309">
        <v>1539</v>
      </c>
      <c r="D164" s="310" t="s">
        <v>224</v>
      </c>
      <c r="E164" s="304" t="s">
        <v>75</v>
      </c>
      <c r="F164" s="305">
        <v>1</v>
      </c>
      <c r="G164" s="311">
        <v>4.7</v>
      </c>
      <c r="H164" s="311">
        <f>G164*F164</f>
        <v>4.7</v>
      </c>
      <c r="I164" s="311"/>
      <c r="J164" s="325"/>
    </row>
    <row r="165" spans="1:10">
      <c r="A165" s="324"/>
      <c r="B165" s="309" t="s">
        <v>80</v>
      </c>
      <c r="C165" s="309">
        <v>88247</v>
      </c>
      <c r="D165" s="310" t="s">
        <v>86</v>
      </c>
      <c r="E165" s="304" t="s">
        <v>79</v>
      </c>
      <c r="F165" s="305">
        <v>0.25309999999999999</v>
      </c>
      <c r="G165" s="311">
        <v>14.52</v>
      </c>
      <c r="H165" s="311"/>
      <c r="I165" s="311">
        <f>G165*F165</f>
        <v>3.6750119999999997</v>
      </c>
      <c r="J165" s="325"/>
    </row>
    <row r="166" spans="1:10">
      <c r="A166" s="324"/>
      <c r="B166" s="309" t="s">
        <v>80</v>
      </c>
      <c r="C166" s="309" t="s">
        <v>111</v>
      </c>
      <c r="D166" s="310" t="s">
        <v>109</v>
      </c>
      <c r="E166" s="304" t="s">
        <v>79</v>
      </c>
      <c r="F166" s="305">
        <v>0.25309999999999999</v>
      </c>
      <c r="G166" s="248">
        <v>18.829999999999998</v>
      </c>
      <c r="H166" s="311"/>
      <c r="I166" s="311">
        <f>G166*F166</f>
        <v>4.7658729999999991</v>
      </c>
      <c r="J166" s="325"/>
    </row>
    <row r="167" spans="1:10">
      <c r="A167" s="456"/>
      <c r="B167" s="313"/>
      <c r="C167" s="313"/>
      <c r="D167" s="458" t="s">
        <v>135</v>
      </c>
      <c r="E167" s="314"/>
      <c r="F167" s="315"/>
      <c r="G167" s="315"/>
      <c r="H167" s="315"/>
      <c r="I167" s="315"/>
      <c r="J167" s="457"/>
    </row>
    <row r="168" spans="1:10">
      <c r="A168" s="263"/>
      <c r="B168" s="250"/>
      <c r="C168" s="251"/>
      <c r="D168" s="266"/>
      <c r="E168" s="265"/>
      <c r="F168" s="267"/>
      <c r="G168" s="343"/>
      <c r="H168" s="254"/>
      <c r="I168" s="254"/>
      <c r="J168" s="334"/>
    </row>
    <row r="169" spans="1:10">
      <c r="A169" s="262">
        <v>28</v>
      </c>
      <c r="B169" s="453" t="s">
        <v>252</v>
      </c>
      <c r="C169" s="246" t="s">
        <v>282</v>
      </c>
      <c r="D169" s="149" t="s">
        <v>253</v>
      </c>
      <c r="E169" s="453" t="s">
        <v>75</v>
      </c>
      <c r="F169" s="454" t="s">
        <v>76</v>
      </c>
      <c r="G169" s="248"/>
      <c r="H169" s="248">
        <f>SUM(H170:H170)</f>
        <v>0</v>
      </c>
      <c r="I169" s="248">
        <f>SUM(I170:I170)</f>
        <v>9.41</v>
      </c>
      <c r="J169" s="248">
        <f>TRUNC((I169+H169),2)</f>
        <v>9.41</v>
      </c>
    </row>
    <row r="170" spans="1:10">
      <c r="A170" s="263"/>
      <c r="B170" s="246" t="s">
        <v>80</v>
      </c>
      <c r="C170" s="246" t="s">
        <v>111</v>
      </c>
      <c r="D170" s="455" t="s">
        <v>109</v>
      </c>
      <c r="E170" s="246" t="s">
        <v>79</v>
      </c>
      <c r="F170" s="150">
        <v>0.5</v>
      </c>
      <c r="G170" s="248">
        <v>18.829999999999998</v>
      </c>
      <c r="H170" s="248">
        <v>0</v>
      </c>
      <c r="I170" s="248">
        <f>TRUNC((G170*F170),2)</f>
        <v>9.41</v>
      </c>
      <c r="J170" s="248"/>
    </row>
    <row r="171" spans="1:10">
      <c r="A171" s="100"/>
      <c r="C171" s="100"/>
      <c r="D171" s="100"/>
      <c r="F171" s="100"/>
      <c r="G171" s="100"/>
      <c r="H171" s="100"/>
      <c r="I171" s="100"/>
      <c r="J171" s="100"/>
    </row>
    <row r="172" spans="1:10">
      <c r="A172" s="100"/>
      <c r="C172" s="100"/>
      <c r="D172" s="100"/>
      <c r="F172" s="100"/>
      <c r="G172" s="100"/>
      <c r="H172" s="100"/>
      <c r="I172" s="100"/>
      <c r="J172" s="100"/>
    </row>
    <row r="173" spans="1:10">
      <c r="A173" s="100"/>
      <c r="C173" s="100"/>
      <c r="D173" s="100"/>
      <c r="F173" s="100"/>
      <c r="G173" s="100"/>
      <c r="H173" s="100"/>
      <c r="I173" s="100"/>
      <c r="J173" s="100"/>
    </row>
    <row r="174" spans="1:10">
      <c r="A174" s="100"/>
      <c r="C174" s="100"/>
      <c r="D174" s="100"/>
      <c r="F174" s="100"/>
      <c r="G174" s="100"/>
      <c r="H174" s="100"/>
      <c r="I174" s="100"/>
      <c r="J174" s="100"/>
    </row>
    <row r="175" spans="1:10">
      <c r="A175" s="100"/>
      <c r="C175" s="100"/>
      <c r="D175" s="100"/>
      <c r="F175" s="100"/>
      <c r="G175" s="100"/>
      <c r="H175" s="100"/>
      <c r="I175" s="100"/>
      <c r="J175" s="100"/>
    </row>
    <row r="176" spans="1:10">
      <c r="A176" s="100"/>
      <c r="C176" s="100"/>
      <c r="D176" s="100"/>
      <c r="F176" s="100"/>
      <c r="G176" s="100"/>
      <c r="H176" s="100"/>
      <c r="I176" s="100"/>
      <c r="J176" s="100"/>
    </row>
    <row r="177" spans="1:10">
      <c r="A177" s="100"/>
      <c r="C177" s="100"/>
      <c r="D177" s="100"/>
      <c r="F177" s="100"/>
      <c r="G177" s="100"/>
      <c r="H177" s="100"/>
      <c r="I177" s="100"/>
      <c r="J177" s="100"/>
    </row>
    <row r="178" spans="1:10">
      <c r="A178" s="100"/>
      <c r="C178" s="100"/>
      <c r="D178" s="100"/>
      <c r="F178" s="100"/>
      <c r="G178" s="100"/>
      <c r="H178" s="100"/>
      <c r="I178" s="100"/>
      <c r="J178" s="100"/>
    </row>
  </sheetData>
  <mergeCells count="12">
    <mergeCell ref="I8:I9"/>
    <mergeCell ref="J8:J9"/>
    <mergeCell ref="A6:J6"/>
    <mergeCell ref="E7:J7"/>
    <mergeCell ref="A8:A9"/>
    <mergeCell ref="B8:B9"/>
    <mergeCell ref="C8:C9"/>
    <mergeCell ref="D8:D9"/>
    <mergeCell ref="E8:E9"/>
    <mergeCell ref="F8:F9"/>
    <mergeCell ref="G8:G9"/>
    <mergeCell ref="H8:H9"/>
  </mergeCells>
  <conditionalFormatting sqref="G14 H15:H17 J15:J17 F10:I10 C88:J88">
    <cfRule type="expression" dxfId="169" priority="561" stopIfTrue="1">
      <formula>AND($B10&lt;&gt;"COMPOSICAO",$B10&lt;&gt;"INSUMO",$B10&lt;&gt;"")</formula>
    </cfRule>
    <cfRule type="expression" dxfId="168" priority="562" stopIfTrue="1">
      <formula>AND(OR($B10="COMPOSICAO",$B10="INSUMO",$B10&lt;&gt;""),$B10&lt;&gt;"")</formula>
    </cfRule>
  </conditionalFormatting>
  <conditionalFormatting sqref="G16">
    <cfRule type="expression" dxfId="167" priority="559" stopIfTrue="1">
      <formula>AND($B16&lt;&gt;"COMPOSICAO",$B16&lt;&gt;"INSUMO",$B16&lt;&gt;"")</formula>
    </cfRule>
    <cfRule type="expression" dxfId="166" priority="560" stopIfTrue="1">
      <formula>AND(OR($B16="COMPOSICAO",$B16="INSUMO",$B16&lt;&gt;""),$B16&lt;&gt;"")</formula>
    </cfRule>
  </conditionalFormatting>
  <conditionalFormatting sqref="H14:I14">
    <cfRule type="expression" dxfId="165" priority="557" stopIfTrue="1">
      <formula>AND($B14&lt;&gt;"COMPOSICAO",$B14&lt;&gt;"INSUMO",$B14&lt;&gt;"")</formula>
    </cfRule>
    <cfRule type="expression" dxfId="164" priority="558" stopIfTrue="1">
      <formula>AND(OR($B14="COMPOSICAO",$B14="INSUMO",$B14&lt;&gt;""),$B14&lt;&gt;"")</formula>
    </cfRule>
  </conditionalFormatting>
  <conditionalFormatting sqref="B14:F14">
    <cfRule type="expression" dxfId="163" priority="555" stopIfTrue="1">
      <formula>AND($B14&lt;&gt;"COMPOSICAO",$B14&lt;&gt;"INSUMO",$B14&lt;&gt;"")</formula>
    </cfRule>
    <cfRule type="expression" dxfId="162" priority="556" stopIfTrue="1">
      <formula>AND(OR($B14="COMPOSICAO",$B14="INSUMO",$B14&lt;&gt;""),$B14&lt;&gt;"")</formula>
    </cfRule>
  </conditionalFormatting>
  <conditionalFormatting sqref="B10:D10">
    <cfRule type="expression" dxfId="161" priority="553" stopIfTrue="1">
      <formula>AND($B10&lt;&gt;"COMPOSICAO",$B10&lt;&gt;"INSUMO",$B10&lt;&gt;"")</formula>
    </cfRule>
    <cfRule type="expression" dxfId="160" priority="554" stopIfTrue="1">
      <formula>AND(OR($B10="COMPOSICAO",$B10="INSUMO",$B10&lt;&gt;""),$B10&lt;&gt;"")</formula>
    </cfRule>
  </conditionalFormatting>
  <conditionalFormatting sqref="J10">
    <cfRule type="expression" dxfId="159" priority="551" stopIfTrue="1">
      <formula>AND($B10&lt;&gt;"COMPOSICAO",$B10&lt;&gt;"INSUMO",$B10&lt;&gt;"")</formula>
    </cfRule>
    <cfRule type="expression" dxfId="158" priority="552" stopIfTrue="1">
      <formula>AND(OR($B10="COMPOSICAO",$B10="INSUMO",$B10&lt;&gt;""),$B10&lt;&gt;"")</formula>
    </cfRule>
  </conditionalFormatting>
  <conditionalFormatting sqref="E10">
    <cfRule type="expression" dxfId="157" priority="549" stopIfTrue="1">
      <formula>AND($B10&lt;&gt;"COMPOSICAO",$B10&lt;&gt;"INSUMO",$B10&lt;&gt;"")</formula>
    </cfRule>
    <cfRule type="expression" dxfId="156" priority="550" stopIfTrue="1">
      <formula>AND(OR($B10="COMPOSICAO",$B10="INSUMO",$B10&lt;&gt;""),$B10&lt;&gt;"")</formula>
    </cfRule>
  </conditionalFormatting>
  <conditionalFormatting sqref="G18">
    <cfRule type="expression" dxfId="155" priority="541" stopIfTrue="1">
      <formula>AND($B18&lt;&gt;"COMPOSICAO",$B18&lt;&gt;"INSUMO",$B18&lt;&gt;"")</formula>
    </cfRule>
    <cfRule type="expression" dxfId="154" priority="542" stopIfTrue="1">
      <formula>AND(OR($B18="COMPOSICAO",$B18="INSUMO",$B18&lt;&gt;""),$B18&lt;&gt;"")</formula>
    </cfRule>
  </conditionalFormatting>
  <conditionalFormatting sqref="H18:I18">
    <cfRule type="expression" dxfId="153" priority="539" stopIfTrue="1">
      <formula>AND($B18&lt;&gt;"COMPOSICAO",$B18&lt;&gt;"INSUMO",$B18&lt;&gt;"")</formula>
    </cfRule>
    <cfRule type="expression" dxfId="152" priority="540" stopIfTrue="1">
      <formula>AND(OR($B18="COMPOSICAO",$B18="INSUMO",$B18&lt;&gt;""),$B18&lt;&gt;"")</formula>
    </cfRule>
  </conditionalFormatting>
  <conditionalFormatting sqref="B18:C18">
    <cfRule type="expression" dxfId="151" priority="547" stopIfTrue="1">
      <formula>AND($B18&lt;&gt;"COMPOSICAO",$B18&lt;&gt;"INSUMO",$B18&lt;&gt;"")</formula>
    </cfRule>
    <cfRule type="expression" dxfId="150" priority="548" stopIfTrue="1">
      <formula>AND(OR($B18="COMPOSICAO",$B18="INSUMO",$B18&lt;&gt;""),$B18&lt;&gt;"")</formula>
    </cfRule>
  </conditionalFormatting>
  <conditionalFormatting sqref="D18">
    <cfRule type="expression" dxfId="149" priority="545" stopIfTrue="1">
      <formula>AND($B18&lt;&gt;"COMPOSICAO",$B18&lt;&gt;"INSUMO",$B18&lt;&gt;"")</formula>
    </cfRule>
    <cfRule type="expression" dxfId="148" priority="546" stopIfTrue="1">
      <formula>AND(OR($B18="COMPOSICAO",$B18="INSUMO",$B18&lt;&gt;""),$B18&lt;&gt;"")</formula>
    </cfRule>
  </conditionalFormatting>
  <conditionalFormatting sqref="E18:F18">
    <cfRule type="expression" dxfId="147" priority="543" stopIfTrue="1">
      <formula>AND($B18&lt;&gt;"COMPOSICAO",$B18&lt;&gt;"INSUMO",$B18&lt;&gt;"")</formula>
    </cfRule>
    <cfRule type="expression" dxfId="146" priority="544" stopIfTrue="1">
      <formula>AND(OR($B18="COMPOSICAO",$B18="INSUMO",$B18&lt;&gt;""),$B18&lt;&gt;"")</formula>
    </cfRule>
  </conditionalFormatting>
  <conditionalFormatting sqref="G19">
    <cfRule type="expression" dxfId="145" priority="537" stopIfTrue="1">
      <formula>AND($B19&lt;&gt;"COMPOSICAO",$B19&lt;&gt;"INSUMO",$B19&lt;&gt;"")</formula>
    </cfRule>
    <cfRule type="expression" dxfId="144" priority="538" stopIfTrue="1">
      <formula>AND(OR($B19="COMPOSICAO",$B19="INSUMO",$B19&lt;&gt;""),$B19&lt;&gt;"")</formula>
    </cfRule>
  </conditionalFormatting>
  <conditionalFormatting sqref="H19:H20">
    <cfRule type="expression" dxfId="143" priority="535" stopIfTrue="1">
      <formula>AND($B19&lt;&gt;"COMPOSICAO",$B19&lt;&gt;"INSUMO",$B19&lt;&gt;"")</formula>
    </cfRule>
    <cfRule type="expression" dxfId="142" priority="536" stopIfTrue="1">
      <formula>AND(OR($B19="COMPOSICAO",$B19="INSUMO",$B19&lt;&gt;""),$B19&lt;&gt;"")</formula>
    </cfRule>
  </conditionalFormatting>
  <conditionalFormatting sqref="J19:J20">
    <cfRule type="expression" dxfId="141" priority="533" stopIfTrue="1">
      <formula>AND($B19&lt;&gt;"COMPOSICAO",$B19&lt;&gt;"INSUMO",$B19&lt;&gt;"")</formula>
    </cfRule>
    <cfRule type="expression" dxfId="140" priority="534" stopIfTrue="1">
      <formula>AND(OR($B19="COMPOSICAO",$B19="INSUMO",$B19&lt;&gt;""),$B19&lt;&gt;"")</formula>
    </cfRule>
  </conditionalFormatting>
  <conditionalFormatting sqref="J14">
    <cfRule type="expression" dxfId="139" priority="531" stopIfTrue="1">
      <formula>AND($B14&lt;&gt;"COMPOSICAO",$B14&lt;&gt;"INSUMO",$B14&lt;&gt;"")</formula>
    </cfRule>
    <cfRule type="expression" dxfId="138" priority="532" stopIfTrue="1">
      <formula>AND(OR($B14="COMPOSICAO",$B14="INSUMO",$B14&lt;&gt;""),$B14&lt;&gt;"")</formula>
    </cfRule>
  </conditionalFormatting>
  <conditionalFormatting sqref="J18">
    <cfRule type="expression" dxfId="137" priority="529" stopIfTrue="1">
      <formula>AND($B18&lt;&gt;"COMPOSICAO",$B18&lt;&gt;"INSUMO",$B18&lt;&gt;"")</formula>
    </cfRule>
    <cfRule type="expression" dxfId="136" priority="530" stopIfTrue="1">
      <formula>AND(OR($B18="COMPOSICAO",$B18="INSUMO",$B18&lt;&gt;""),$B18&lt;&gt;"")</formula>
    </cfRule>
  </conditionalFormatting>
  <conditionalFormatting sqref="G15">
    <cfRule type="expression" dxfId="135" priority="527" stopIfTrue="1">
      <formula>AND($B15&lt;&gt;"COMPOSICAO",$B15&lt;&gt;"INSUMO",$B15&lt;&gt;"")</formula>
    </cfRule>
    <cfRule type="expression" dxfId="134" priority="528" stopIfTrue="1">
      <formula>AND(OR($B15="COMPOSICAO",$B15="INSUMO",$B15&lt;&gt;""),$B15&lt;&gt;"")</formula>
    </cfRule>
  </conditionalFormatting>
  <conditionalFormatting sqref="J162">
    <cfRule type="expression" dxfId="133" priority="369" stopIfTrue="1">
      <formula>AND($B162&lt;&gt;"COMPOSICAO",$B162&lt;&gt;"INSUMO",$B162&lt;&gt;"")</formula>
    </cfRule>
    <cfRule type="expression" dxfId="132" priority="370" stopIfTrue="1">
      <formula>AND(OR($B162="COMPOSICAO",$B162="INSUMO",$B162&lt;&gt;""),$B162&lt;&gt;"")</formula>
    </cfRule>
  </conditionalFormatting>
  <conditionalFormatting sqref="H162">
    <cfRule type="expression" dxfId="131" priority="373" stopIfTrue="1">
      <formula>AND($B162&lt;&gt;"COMPOSICAO",$B162&lt;&gt;"INSUMO",$B162&lt;&gt;"")</formula>
    </cfRule>
    <cfRule type="expression" dxfId="130" priority="374" stopIfTrue="1">
      <formula>AND(OR($B162="COMPOSICAO",$B162="INSUMO",$B162&lt;&gt;""),$B162&lt;&gt;"")</formula>
    </cfRule>
  </conditionalFormatting>
  <conditionalFormatting sqref="I162">
    <cfRule type="expression" dxfId="129" priority="371" stopIfTrue="1">
      <formula>AND($B162&lt;&gt;"COMPOSICAO",$B162&lt;&gt;"INSUMO",$B162&lt;&gt;"")</formula>
    </cfRule>
    <cfRule type="expression" dxfId="128" priority="372" stopIfTrue="1">
      <formula>AND(OR($B162="COMPOSICAO",$B162="INSUMO",$B162&lt;&gt;""),$B162&lt;&gt;"")</formula>
    </cfRule>
  </conditionalFormatting>
  <conditionalFormatting sqref="B54:J54">
    <cfRule type="expression" dxfId="127" priority="497" stopIfTrue="1">
      <formula>AND($B54&lt;&gt;"COMPOSICAO",$B54&lt;&gt;"INSUMO",$B54&lt;&gt;"")</formula>
    </cfRule>
    <cfRule type="expression" dxfId="126" priority="498" stopIfTrue="1">
      <formula>AND(OR($B54="COMPOSICAO",$B54="INSUMO",$B54&lt;&gt;""),$B54&lt;&gt;"")</formula>
    </cfRule>
  </conditionalFormatting>
  <conditionalFormatting sqref="B56:E57 B139:F140">
    <cfRule type="expression" dxfId="125" priority="495" stopIfTrue="1">
      <formula>AND($A56&lt;&gt;"COMPOSICAO",$A56&lt;&gt;"INSUMO",$A56&lt;&gt;"")</formula>
    </cfRule>
    <cfRule type="expression" dxfId="124" priority="496" stopIfTrue="1">
      <formula>AND(OR($A56="COMPOSICAO",$A56="INSUMO",$A56&lt;&gt;""),$A56&lt;&gt;"")</formula>
    </cfRule>
  </conditionalFormatting>
  <conditionalFormatting sqref="H151:J151 B33:J33">
    <cfRule type="expression" dxfId="123" priority="493" stopIfTrue="1">
      <formula>AND($B33&lt;&gt;"COMPOSICAO",$B33&lt;&gt;"INSUMO",$B33&lt;&gt;"")</formula>
    </cfRule>
    <cfRule type="expression" dxfId="122" priority="494" stopIfTrue="1">
      <formula>AND(OR($B33="COMPOSICAO",$B33="INSUMO",$B33&lt;&gt;""),$B33&lt;&gt;"")</formula>
    </cfRule>
  </conditionalFormatting>
  <conditionalFormatting sqref="H157">
    <cfRule type="expression" dxfId="121" priority="491" stopIfTrue="1">
      <formula>AND($B157&lt;&gt;"COMPOSICAO",$B157&lt;&gt;"INSUMO",$B157&lt;&gt;"")</formula>
    </cfRule>
    <cfRule type="expression" dxfId="120" priority="492" stopIfTrue="1">
      <formula>AND(OR($B157="COMPOSICAO",$B157="INSUMO",$B157&lt;&gt;""),$B157&lt;&gt;"")</formula>
    </cfRule>
  </conditionalFormatting>
  <conditionalFormatting sqref="I157">
    <cfRule type="expression" dxfId="119" priority="489" stopIfTrue="1">
      <formula>AND($B157&lt;&gt;"COMPOSICAO",$B157&lt;&gt;"INSUMO",$B157&lt;&gt;"")</formula>
    </cfRule>
    <cfRule type="expression" dxfId="118" priority="490" stopIfTrue="1">
      <formula>AND(OR($B157="COMPOSICAO",$B157="INSUMO",$B157&lt;&gt;""),$B157&lt;&gt;"")</formula>
    </cfRule>
  </conditionalFormatting>
  <conditionalFormatting sqref="J157">
    <cfRule type="expression" dxfId="117" priority="487" stopIfTrue="1">
      <formula>AND($B157&lt;&gt;"COMPOSICAO",$B157&lt;&gt;"INSUMO",$B157&lt;&gt;"")</formula>
    </cfRule>
    <cfRule type="expression" dxfId="116" priority="488" stopIfTrue="1">
      <formula>AND(OR($B157="COMPOSICAO",$B157="INSUMO",$B157&lt;&gt;""),$B157&lt;&gt;"")</formula>
    </cfRule>
  </conditionalFormatting>
  <conditionalFormatting sqref="C39:F39">
    <cfRule type="expression" dxfId="115" priority="483" stopIfTrue="1">
      <formula>AND($B39&lt;&gt;"COMPOSICAO",$B39&lt;&gt;"INSUMO",$B39&lt;&gt;"")</formula>
    </cfRule>
    <cfRule type="expression" dxfId="114" priority="484" stopIfTrue="1">
      <formula>AND(OR($B39="COMPOSICAO",$B39="INSUMO",$B39&lt;&gt;""),$B39&lt;&gt;"")</formula>
    </cfRule>
  </conditionalFormatting>
  <conditionalFormatting sqref="G39:J39">
    <cfRule type="expression" dxfId="113" priority="485" stopIfTrue="1">
      <formula>AND($B39&lt;&gt;"COMPOSICAO",$B39&lt;&gt;"INSUMO",$B39&lt;&gt;"")</formula>
    </cfRule>
    <cfRule type="expression" dxfId="112" priority="486" stopIfTrue="1">
      <formula>AND(OR($B39="COMPOSICAO",$B39="INSUMO",$B39&lt;&gt;""),$B39&lt;&gt;"")</formula>
    </cfRule>
  </conditionalFormatting>
  <conditionalFormatting sqref="B27:G27">
    <cfRule type="expression" dxfId="111" priority="481" stopIfTrue="1">
      <formula>AND($B27&lt;&gt;"COMPOSICAO",$B27&lt;&gt;"INSUMO",$B27&lt;&gt;"")</formula>
    </cfRule>
    <cfRule type="expression" dxfId="110" priority="482" stopIfTrue="1">
      <formula>AND(OR($B27="COMPOSICAO",$B27="INSUMO",$B27&lt;&gt;""),$B27&lt;&gt;"")</formula>
    </cfRule>
  </conditionalFormatting>
  <conditionalFormatting sqref="B30:G30">
    <cfRule type="expression" dxfId="109" priority="479" stopIfTrue="1">
      <formula>AND($B30&lt;&gt;"COMPOSICAO",$B30&lt;&gt;"INSUMO",$B30&lt;&gt;"")</formula>
    </cfRule>
    <cfRule type="expression" dxfId="108" priority="480" stopIfTrue="1">
      <formula>AND(OR($B30="COMPOSICAO",$B30="INSUMO",$B30&lt;&gt;""),$B30&lt;&gt;"")</formula>
    </cfRule>
  </conditionalFormatting>
  <conditionalFormatting sqref="J44">
    <cfRule type="expression" dxfId="107" priority="477" stopIfTrue="1">
      <formula>AND($B44&lt;&gt;"COMPOSICAO",$B44&lt;&gt;"INSUMO",$B44&lt;&gt;"")</formula>
    </cfRule>
    <cfRule type="expression" dxfId="106" priority="478" stopIfTrue="1">
      <formula>AND(OR($B44="COMPOSICAO",$B44="INSUMO",$B44&lt;&gt;""),$B44&lt;&gt;"")</formula>
    </cfRule>
  </conditionalFormatting>
  <conditionalFormatting sqref="J49">
    <cfRule type="expression" dxfId="105" priority="475" stopIfTrue="1">
      <formula>AND($B49&lt;&gt;"COMPOSICAO",$B49&lt;&gt;"INSUMO",$B49&lt;&gt;"")</formula>
    </cfRule>
    <cfRule type="expression" dxfId="104" priority="476" stopIfTrue="1">
      <formula>AND(OR($B49="COMPOSICAO",$B49="INSUMO",$B49&lt;&gt;""),$B49&lt;&gt;"")</formula>
    </cfRule>
  </conditionalFormatting>
  <conditionalFormatting sqref="B49:I49">
    <cfRule type="expression" dxfId="103" priority="473" stopIfTrue="1">
      <formula>AND($B49&lt;&gt;"COMPOSICAO",$B49&lt;&gt;"INSUMO",$B49&lt;&gt;"")</formula>
    </cfRule>
    <cfRule type="expression" dxfId="102" priority="474" stopIfTrue="1">
      <formula>AND(OR($B49="COMPOSICAO",$B49="INSUMO",$B49&lt;&gt;""),$B49&lt;&gt;"")</formula>
    </cfRule>
  </conditionalFormatting>
  <conditionalFormatting sqref="B51:F52">
    <cfRule type="expression" dxfId="101" priority="471" stopIfTrue="1">
      <formula>AND($A51&lt;&gt;"COMPOSICAO",$A51&lt;&gt;"INSUMO",$A51&lt;&gt;"")</formula>
    </cfRule>
    <cfRule type="expression" dxfId="100" priority="472" stopIfTrue="1">
      <formula>AND(OR($A51="COMPOSICAO",$A51="INSUMO",$A51&lt;&gt;""),$A51&lt;&gt;"")</formula>
    </cfRule>
  </conditionalFormatting>
  <conditionalFormatting sqref="B44:I44">
    <cfRule type="expression" dxfId="99" priority="469" stopIfTrue="1">
      <formula>AND($B44&lt;&gt;"COMPOSICAO",$B44&lt;&gt;"INSUMO",$B44&lt;&gt;"")</formula>
    </cfRule>
    <cfRule type="expression" dxfId="98" priority="470" stopIfTrue="1">
      <formula>AND(OR($B44="COMPOSICAO",$B44="INSUMO",$B44&lt;&gt;""),$B44&lt;&gt;"")</formula>
    </cfRule>
  </conditionalFormatting>
  <conditionalFormatting sqref="B46:F47">
    <cfRule type="expression" dxfId="97" priority="467" stopIfTrue="1">
      <formula>AND($A46&lt;&gt;"COMPOSICAO",$A46&lt;&gt;"INSUMO",$A46&lt;&gt;"")</formula>
    </cfRule>
    <cfRule type="expression" dxfId="96" priority="468" stopIfTrue="1">
      <formula>AND(OR($A46="COMPOSICAO",$A46="INSUMO",$A46&lt;&gt;""),$A46&lt;&gt;"")</formula>
    </cfRule>
  </conditionalFormatting>
  <conditionalFormatting sqref="H27:J27">
    <cfRule type="expression" dxfId="95" priority="465" stopIfTrue="1">
      <formula>AND($B27&lt;&gt;"COMPOSICAO",$B27&lt;&gt;"INSUMO",$B27&lt;&gt;"")</formula>
    </cfRule>
    <cfRule type="expression" dxfId="94" priority="466" stopIfTrue="1">
      <formula>AND(OR($B27="COMPOSICAO",$B27="INSUMO",$B27&lt;&gt;""),$B27&lt;&gt;"")</formula>
    </cfRule>
  </conditionalFormatting>
  <conditionalFormatting sqref="H30:J30">
    <cfRule type="expression" dxfId="93" priority="463" stopIfTrue="1">
      <formula>AND($B30&lt;&gt;"COMPOSICAO",$B30&lt;&gt;"INSUMO",$B30&lt;&gt;"")</formula>
    </cfRule>
    <cfRule type="expression" dxfId="92" priority="464" stopIfTrue="1">
      <formula>AND(OR($B30="COMPOSICAO",$B30="INSUMO",$B30&lt;&gt;""),$B30&lt;&gt;"")</formula>
    </cfRule>
  </conditionalFormatting>
  <conditionalFormatting sqref="B59:J59">
    <cfRule type="expression" dxfId="91" priority="461" stopIfTrue="1">
      <formula>AND($B59&lt;&gt;"COMPOSICAO",$B59&lt;&gt;"INSUMO",$B59&lt;&gt;"")</formula>
    </cfRule>
    <cfRule type="expression" dxfId="90" priority="462" stopIfTrue="1">
      <formula>AND(OR($B59="COMPOSICAO",$B59="INSUMO",$B59&lt;&gt;""),$B59&lt;&gt;"")</formula>
    </cfRule>
  </conditionalFormatting>
  <conditionalFormatting sqref="B61:F62">
    <cfRule type="expression" dxfId="89" priority="459" stopIfTrue="1">
      <formula>AND($A61&lt;&gt;"COMPOSICAO",$A61&lt;&gt;"INSUMO",$A61&lt;&gt;"")</formula>
    </cfRule>
    <cfRule type="expression" dxfId="88" priority="460" stopIfTrue="1">
      <formula>AND(OR($A61="COMPOSICAO",$A61="INSUMO",$A61&lt;&gt;""),$A61&lt;&gt;"")</formula>
    </cfRule>
  </conditionalFormatting>
  <conditionalFormatting sqref="B64:J64">
    <cfRule type="expression" dxfId="87" priority="457" stopIfTrue="1">
      <formula>AND($B64&lt;&gt;"COMPOSICAO",$B64&lt;&gt;"INSUMO",$B64&lt;&gt;"")</formula>
    </cfRule>
    <cfRule type="expression" dxfId="86" priority="458" stopIfTrue="1">
      <formula>AND(OR($B64="COMPOSICAO",$B64="INSUMO",$B64&lt;&gt;""),$B64&lt;&gt;"")</formula>
    </cfRule>
  </conditionalFormatting>
  <conditionalFormatting sqref="B67:F67 B66 E66">
    <cfRule type="expression" dxfId="85" priority="455" stopIfTrue="1">
      <formula>AND($A66&lt;&gt;"COMPOSICAO",$A66&lt;&gt;"INSUMO",$A66&lt;&gt;"")</formula>
    </cfRule>
    <cfRule type="expression" dxfId="84" priority="456" stopIfTrue="1">
      <formula>AND(OR($A66="COMPOSICAO",$A66="INSUMO",$A66&lt;&gt;""),$A66&lt;&gt;"")</formula>
    </cfRule>
  </conditionalFormatting>
  <conditionalFormatting sqref="B69:J69">
    <cfRule type="expression" dxfId="83" priority="453" stopIfTrue="1">
      <formula>AND($B69&lt;&gt;"COMPOSICAO",$B69&lt;&gt;"INSUMO",$B69&lt;&gt;"")</formula>
    </cfRule>
    <cfRule type="expression" dxfId="82" priority="454" stopIfTrue="1">
      <formula>AND(OR($B69="COMPOSICAO",$B69="INSUMO",$B69&lt;&gt;""),$B69&lt;&gt;"")</formula>
    </cfRule>
  </conditionalFormatting>
  <conditionalFormatting sqref="B71:F72 B73:C73 E73:F73">
    <cfRule type="expression" dxfId="81" priority="451" stopIfTrue="1">
      <formula>AND($A71&lt;&gt;"COMPOSICAO",$A71&lt;&gt;"INSUMO",$A71&lt;&gt;"")</formula>
    </cfRule>
    <cfRule type="expression" dxfId="80" priority="452" stopIfTrue="1">
      <formula>AND(OR($A71="COMPOSICAO",$A71="INSUMO",$A71&lt;&gt;""),$A71&lt;&gt;"")</formula>
    </cfRule>
  </conditionalFormatting>
  <conditionalFormatting sqref="B75 E75:J75">
    <cfRule type="expression" dxfId="79" priority="449" stopIfTrue="1">
      <formula>AND($B75&lt;&gt;"COMPOSICAO",$B75&lt;&gt;"INSUMO",$B75&lt;&gt;"")</formula>
    </cfRule>
    <cfRule type="expression" dxfId="78" priority="450" stopIfTrue="1">
      <formula>AND(OR($B75="COMPOSICAO",$B75="INSUMO",$B75&lt;&gt;""),$B75&lt;&gt;"")</formula>
    </cfRule>
  </conditionalFormatting>
  <conditionalFormatting sqref="B81:J81">
    <cfRule type="expression" dxfId="77" priority="445" stopIfTrue="1">
      <formula>AND($B81&lt;&gt;"COMPOSICAO",$B81&lt;&gt;"INSUMO",$B81&lt;&gt;"")</formula>
    </cfRule>
    <cfRule type="expression" dxfId="76" priority="446" stopIfTrue="1">
      <formula>AND(OR($B81="COMPOSICAO",$B81="INSUMO",$B81&lt;&gt;""),$B81&lt;&gt;"")</formula>
    </cfRule>
  </conditionalFormatting>
  <conditionalFormatting sqref="B83:F84">
    <cfRule type="expression" dxfId="75" priority="443" stopIfTrue="1">
      <formula>AND($A83&lt;&gt;"COMPOSICAO",$A83&lt;&gt;"INSUMO",$A83&lt;&gt;"")</formula>
    </cfRule>
    <cfRule type="expression" dxfId="74" priority="444" stopIfTrue="1">
      <formula>AND(OR($A83="COMPOSICAO",$A83="INSUMO",$A83&lt;&gt;""),$A83&lt;&gt;"")</formula>
    </cfRule>
  </conditionalFormatting>
  <conditionalFormatting sqref="B128:F128">
    <cfRule type="expression" dxfId="73" priority="431" stopIfTrue="1">
      <formula>AND($A128&lt;&gt;"COMPOSICAO",$A128&lt;&gt;"INSUMO",$A128&lt;&gt;"")</formula>
    </cfRule>
    <cfRule type="expression" dxfId="72" priority="432" stopIfTrue="1">
      <formula>AND(OR($A128="COMPOSICAO",$A128="INSUMO",$A128&lt;&gt;""),$A128&lt;&gt;"")</formula>
    </cfRule>
  </conditionalFormatting>
  <conditionalFormatting sqref="B85:B87">
    <cfRule type="expression" dxfId="71" priority="439" stopIfTrue="1">
      <formula>AND($A85&lt;&gt;"COMPOSICAO",$A85&lt;&gt;"INSUMO",$A85&lt;&gt;"")</formula>
    </cfRule>
    <cfRule type="expression" dxfId="70" priority="440" stopIfTrue="1">
      <formula>AND(OR($A85="COMPOSICAO",$A85="INSUMO",$A85&lt;&gt;""),$A85&lt;&gt;"")</formula>
    </cfRule>
  </conditionalFormatting>
  <conditionalFormatting sqref="B135:J135">
    <cfRule type="expression" dxfId="69" priority="421" stopIfTrue="1">
      <formula>AND($B135&lt;&gt;"COMPOSICAO",$B135&lt;&gt;"INSUMO",$B135&lt;&gt;"")</formula>
    </cfRule>
    <cfRule type="expression" dxfId="68" priority="422" stopIfTrue="1">
      <formula>AND(OR($B135="COMPOSICAO",$B135="INSUMO",$B135&lt;&gt;""),$B135&lt;&gt;"")</formula>
    </cfRule>
  </conditionalFormatting>
  <conditionalFormatting sqref="B131:F132">
    <cfRule type="expression" dxfId="67" priority="427" stopIfTrue="1">
      <formula>AND($A131&lt;&gt;"COMPOSICAO",$A131&lt;&gt;"INSUMO",$A131&lt;&gt;"")</formula>
    </cfRule>
    <cfRule type="expression" dxfId="66" priority="428" stopIfTrue="1">
      <formula>AND(OR($A131="COMPOSICAO",$A131="INSUMO",$A131&lt;&gt;""),$A131&lt;&gt;"")</formula>
    </cfRule>
  </conditionalFormatting>
  <conditionalFormatting sqref="B133:F133">
    <cfRule type="expression" dxfId="65" priority="425" stopIfTrue="1">
      <formula>AND($A133&lt;&gt;"COMPOSICAO",$A133&lt;&gt;"INSUMO",$A133&lt;&gt;"")</formula>
    </cfRule>
    <cfRule type="expression" dxfId="64" priority="426" stopIfTrue="1">
      <formula>AND(OR($A133="COMPOSICAO",$A133="INSUMO",$A133&lt;&gt;""),$A133&lt;&gt;"")</formula>
    </cfRule>
  </conditionalFormatting>
  <conditionalFormatting sqref="B129:J129">
    <cfRule type="expression" dxfId="63" priority="429" stopIfTrue="1">
      <formula>AND($B129&lt;&gt;"COMPOSICAO",$B129&lt;&gt;"INSUMO",$B129&lt;&gt;"")</formula>
    </cfRule>
    <cfRule type="expression" dxfId="62" priority="430" stopIfTrue="1">
      <formula>AND(OR($B129="COMPOSICAO",$B129="INSUMO",$B129&lt;&gt;""),$B129&lt;&gt;"")</formula>
    </cfRule>
  </conditionalFormatting>
  <conditionalFormatting sqref="B134:F134">
    <cfRule type="expression" dxfId="61" priority="423" stopIfTrue="1">
      <formula>AND($A134&lt;&gt;"COMPOSICAO",$A134&lt;&gt;"INSUMO",$A134&lt;&gt;"")</formula>
    </cfRule>
    <cfRule type="expression" dxfId="60" priority="424" stopIfTrue="1">
      <formula>AND(OR($A134="COMPOSICAO",$A134="INSUMO",$A134&lt;&gt;""),$A134&lt;&gt;"")</formula>
    </cfRule>
  </conditionalFormatting>
  <conditionalFormatting sqref="B137:F137 B138:C138 E138:F138">
    <cfRule type="expression" dxfId="59" priority="419" stopIfTrue="1">
      <formula>AND($A137&lt;&gt;"COMPOSICAO",$A137&lt;&gt;"INSUMO",$A137&lt;&gt;"")</formula>
    </cfRule>
    <cfRule type="expression" dxfId="58" priority="420" stopIfTrue="1">
      <formula>AND(OR($A137="COMPOSICAO",$A137="INSUMO",$A137&lt;&gt;""),$A137&lt;&gt;"")</formula>
    </cfRule>
  </conditionalFormatting>
  <conditionalFormatting sqref="G141 J141">
    <cfRule type="expression" dxfId="57" priority="405" stopIfTrue="1">
      <formula>AND($B141&lt;&gt;"COMPOSICAO",$B141&lt;&gt;"INSUMO",$B141&lt;&gt;"")</formula>
    </cfRule>
    <cfRule type="expression" dxfId="56" priority="406" stopIfTrue="1">
      <formula>AND(OR($B141="COMPOSICAO",$B141="INSUMO",$B141&lt;&gt;""),$B141&lt;&gt;"")</formula>
    </cfRule>
  </conditionalFormatting>
  <conditionalFormatting sqref="C141 E141:F141">
    <cfRule type="expression" dxfId="55" priority="403" stopIfTrue="1">
      <formula>AND($B141&lt;&gt;"COMPOSICAO",$B141&lt;&gt;"INSUMO",$B141&lt;&gt;"")</formula>
    </cfRule>
    <cfRule type="expression" dxfId="54" priority="404" stopIfTrue="1">
      <formula>AND(OR($B141="COMPOSICAO",$B141="INSUMO",$B141&lt;&gt;""),$B141&lt;&gt;"")</formula>
    </cfRule>
  </conditionalFormatting>
  <conditionalFormatting sqref="H141">
    <cfRule type="expression" dxfId="53" priority="399" stopIfTrue="1">
      <formula>AND($B141&lt;&gt;"COMPOSICAO",$B141&lt;&gt;"INSUMO",$B141&lt;&gt;"")</formula>
    </cfRule>
    <cfRule type="expression" dxfId="52" priority="400" stopIfTrue="1">
      <formula>AND(OR($B141="COMPOSICAO",$B141="INSUMO",$B141&lt;&gt;""),$B141&lt;&gt;"")</formula>
    </cfRule>
  </conditionalFormatting>
  <conditionalFormatting sqref="I141">
    <cfRule type="expression" dxfId="51" priority="401" stopIfTrue="1">
      <formula>AND($B141&lt;&gt;"COMPOSICAO",$B141&lt;&gt;"INSUMO",$B141&lt;&gt;"")</formula>
    </cfRule>
    <cfRule type="expression" dxfId="50" priority="402" stopIfTrue="1">
      <formula>AND(OR($B141="COMPOSICAO",$B141="INSUMO",$B141&lt;&gt;""),$B141&lt;&gt;"")</formula>
    </cfRule>
  </conditionalFormatting>
  <conditionalFormatting sqref="C151">
    <cfRule type="expression" dxfId="49" priority="389" stopIfTrue="1">
      <formula>AND($B151&lt;&gt;"COMPOSICAO",$B151&lt;&gt;"INSUMO",$B151&lt;&gt;"")</formula>
    </cfRule>
    <cfRule type="expression" dxfId="48" priority="390" stopIfTrue="1">
      <formula>AND(OR($B151="COMPOSICAO",$B151="INSUMO",$B151&lt;&gt;""),$B151&lt;&gt;"")</formula>
    </cfRule>
  </conditionalFormatting>
  <conditionalFormatting sqref="C102:J102">
    <cfRule type="expression" dxfId="47" priority="375" stopIfTrue="1">
      <formula>AND($B102&lt;&gt;"COMPOSICAO",$B102&lt;&gt;"INSUMO",$B102&lt;&gt;"")</formula>
    </cfRule>
    <cfRule type="expression" dxfId="46" priority="376" stopIfTrue="1">
      <formula>AND(OR($B102="COMPOSICAO",$B102="INSUMO",$B102&lt;&gt;""),$B102&lt;&gt;"")</formula>
    </cfRule>
  </conditionalFormatting>
  <conditionalFormatting sqref="E116:G116">
    <cfRule type="expression" dxfId="45" priority="352" stopIfTrue="1">
      <formula>AND($B116&lt;&gt;"COMPOSICAO",$B116&lt;&gt;"INSUMO",$B116&lt;&gt;"")</formula>
    </cfRule>
    <cfRule type="expression" dxfId="44" priority="353" stopIfTrue="1">
      <formula>AND(OR($B116="COMPOSICAO",$B116="INSUMO",$B116&lt;&gt;""),$B116&lt;&gt;"")</formula>
    </cfRule>
  </conditionalFormatting>
  <conditionalFormatting sqref="B116:C116">
    <cfRule type="expression" dxfId="43" priority="350" stopIfTrue="1">
      <formula>AND($B116&lt;&gt;"COMPOSICAO",$B116&lt;&gt;"INSUMO",$B116&lt;&gt;"")</formula>
    </cfRule>
    <cfRule type="expression" dxfId="42" priority="351" stopIfTrue="1">
      <formula>AND(OR($B116="COMPOSICAO",$B116="INSUMO",$B116&lt;&gt;""),$B116&lt;&gt;"")</formula>
    </cfRule>
  </conditionalFormatting>
  <conditionalFormatting sqref="I116">
    <cfRule type="expression" dxfId="41" priority="344" stopIfTrue="1">
      <formula>AND($B116&lt;&gt;"COMPOSICAO",$B116&lt;&gt;"INSUMO",$B116&lt;&gt;"")</formula>
    </cfRule>
    <cfRule type="expression" dxfId="40" priority="345" stopIfTrue="1">
      <formula>AND(OR($B116="COMPOSICAO",$B116="INSUMO",$B116&lt;&gt;""),$B116&lt;&gt;"")</formula>
    </cfRule>
  </conditionalFormatting>
  <conditionalFormatting sqref="H116">
    <cfRule type="expression" dxfId="39" priority="346" stopIfTrue="1">
      <formula>AND($B116&lt;&gt;"COMPOSICAO",$B116&lt;&gt;"INSUMO",$B116&lt;&gt;"")</formula>
    </cfRule>
    <cfRule type="expression" dxfId="38" priority="347" stopIfTrue="1">
      <formula>AND(OR($B116="COMPOSICAO",$B116="INSUMO",$B116&lt;&gt;""),$B116&lt;&gt;"")</formula>
    </cfRule>
  </conditionalFormatting>
  <conditionalFormatting sqref="J119">
    <cfRule type="dataBar" priority="3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{79E52184-53B9-4F90-BD48-F850D2AD318E}</x14:id>
        </ext>
      </extLst>
    </cfRule>
  </conditionalFormatting>
  <conditionalFormatting sqref="J116">
    <cfRule type="expression" dxfId="37" priority="341" stopIfTrue="1">
      <formula>AND($B116&lt;&gt;"COMPOSICAO",$B116&lt;&gt;"INSUMO",$B116&lt;&gt;"")</formula>
    </cfRule>
    <cfRule type="expression" dxfId="36" priority="342" stopIfTrue="1">
      <formula>AND(OR($B116="COMPOSICAO",$B116="INSUMO",$B116&lt;&gt;""),$B116&lt;&gt;"")</formula>
    </cfRule>
  </conditionalFormatting>
  <conditionalFormatting sqref="B141">
    <cfRule type="expression" dxfId="35" priority="333" stopIfTrue="1">
      <formula>AND($B141&lt;&gt;"COMPOSICAO",$B141&lt;&gt;"INSUMO",$B141&lt;&gt;"")</formula>
    </cfRule>
    <cfRule type="expression" dxfId="34" priority="334" stopIfTrue="1">
      <formula>AND(OR($B141="COMPOSICAO",$B141="INSUMO",$B141&lt;&gt;""),$B141&lt;&gt;"")</formula>
    </cfRule>
  </conditionalFormatting>
  <conditionalFormatting sqref="B146:J146">
    <cfRule type="expression" dxfId="33" priority="325" stopIfTrue="1">
      <formula>AND($B146&lt;&gt;"COMPOSICAO",$B146&lt;&gt;"INSUMO",$B146&lt;&gt;"")</formula>
    </cfRule>
    <cfRule type="expression" dxfId="32" priority="326" stopIfTrue="1">
      <formula>AND(OR($B146="COMPOSICAO",$B146="INSUMO",$B146&lt;&gt;""),$B146&lt;&gt;"")</formula>
    </cfRule>
  </conditionalFormatting>
  <conditionalFormatting sqref="D141">
    <cfRule type="expression" dxfId="31" priority="327" stopIfTrue="1">
      <formula>AND($B141&lt;&gt;"COMPOSICAO",$B141&lt;&gt;"INSUMO",$B141&lt;&gt;"")</formula>
    </cfRule>
    <cfRule type="expression" dxfId="30" priority="328" stopIfTrue="1">
      <formula>AND(OR($B141="COMPOSICAO",$B141="INSUMO",$B141&lt;&gt;""),$B141&lt;&gt;"")</formula>
    </cfRule>
  </conditionalFormatting>
  <conditionalFormatting sqref="D116">
    <cfRule type="expression" dxfId="29" priority="51" stopIfTrue="1">
      <formula>AND($B116&lt;&gt;"COMPOSICAO",$B116&lt;&gt;"INSUMO",$B116&lt;&gt;"")</formula>
    </cfRule>
    <cfRule type="expression" dxfId="28" priority="52" stopIfTrue="1">
      <formula>AND(OR($B116="COMPOSICAO",$B116="INSUMO",$B116&lt;&gt;""),$B116&lt;&gt;"")</formula>
    </cfRule>
  </conditionalFormatting>
  <conditionalFormatting sqref="C66">
    <cfRule type="expression" dxfId="27" priority="43" stopIfTrue="1">
      <formula>AND($A66&lt;&gt;"COMPOSICAO",$A66&lt;&gt;"INSUMO",$A66&lt;&gt;"")</formula>
    </cfRule>
    <cfRule type="expression" dxfId="26" priority="44" stopIfTrue="1">
      <formula>AND(OR($A66="COMPOSICAO",$A66="INSUMO",$A66&lt;&gt;""),$A66&lt;&gt;"")</formula>
    </cfRule>
  </conditionalFormatting>
  <conditionalFormatting sqref="D66">
    <cfRule type="expression" dxfId="25" priority="41" stopIfTrue="1">
      <formula>AND($A66&lt;&gt;"COMPOSICAO",$A66&lt;&gt;"INSUMO",$A66&lt;&gt;"")</formula>
    </cfRule>
    <cfRule type="expression" dxfId="24" priority="42" stopIfTrue="1">
      <formula>AND(OR($A66="COMPOSICAO",$A66="INSUMO",$A66&lt;&gt;""),$A66&lt;&gt;"")</formula>
    </cfRule>
  </conditionalFormatting>
  <conditionalFormatting sqref="C79">
    <cfRule type="expression" dxfId="23" priority="27" stopIfTrue="1">
      <formula>AND($A79&lt;&gt;"COMPOSICAO",$A79&lt;&gt;"INSUMO",$A79&lt;&gt;"")</formula>
    </cfRule>
    <cfRule type="expression" dxfId="22" priority="28" stopIfTrue="1">
      <formula>AND(OR($A79="COMPOSICAO",$A79="INSUMO",$A79&lt;&gt;""),$A79&lt;&gt;"")</formula>
    </cfRule>
  </conditionalFormatting>
  <conditionalFormatting sqref="B77:C78 E77 E78:F78">
    <cfRule type="expression" dxfId="21" priority="31" stopIfTrue="1">
      <formula>AND($A77&lt;&gt;"COMPOSICAO",$A77&lt;&gt;"INSUMO",$A77&lt;&gt;"")</formula>
    </cfRule>
    <cfRule type="expression" dxfId="20" priority="32" stopIfTrue="1">
      <formula>AND(OR($A77="COMPOSICAO",$A77="INSUMO",$A77&lt;&gt;""),$A77&lt;&gt;"")</formula>
    </cfRule>
  </conditionalFormatting>
  <conditionalFormatting sqref="B79 E79:F79">
    <cfRule type="expression" dxfId="19" priority="29" stopIfTrue="1">
      <formula>AND($A79&lt;&gt;"COMPOSICAO",$A79&lt;&gt;"INSUMO",$A79&lt;&gt;"")</formula>
    </cfRule>
    <cfRule type="expression" dxfId="18" priority="30" stopIfTrue="1">
      <formula>AND(OR($A79="COMPOSICAO",$A79="INSUMO",$A79&lt;&gt;""),$A79&lt;&gt;"")</formula>
    </cfRule>
  </conditionalFormatting>
  <conditionalFormatting sqref="D75">
    <cfRule type="expression" dxfId="17" priority="23" stopIfTrue="1">
      <formula>AND($B75&lt;&gt;"COMPOSICAO",$B75&lt;&gt;"INSUMO",$B75&lt;&gt;"")</formula>
    </cfRule>
    <cfRule type="expression" dxfId="16" priority="24" stopIfTrue="1">
      <formula>AND(OR($B75="COMPOSICAO",$B75="INSUMO",$B75&lt;&gt;""),$B75&lt;&gt;"")</formula>
    </cfRule>
  </conditionalFormatting>
  <conditionalFormatting sqref="C75">
    <cfRule type="expression" dxfId="15" priority="25" stopIfTrue="1">
      <formula>AND($B75&lt;&gt;"COMPOSICAO",$B75&lt;&gt;"INSUMO",$B75&lt;&gt;"")</formula>
    </cfRule>
    <cfRule type="expression" dxfId="14" priority="26" stopIfTrue="1">
      <formula>AND(OR($B75="COMPOSICAO",$B75="INSUMO",$B75&lt;&gt;""),$B75&lt;&gt;"")</formula>
    </cfRule>
  </conditionalFormatting>
  <conditionalFormatting sqref="D138">
    <cfRule type="expression" dxfId="13" priority="19" stopIfTrue="1">
      <formula>AND($A138&lt;&gt;"COMPOSICAO",$A138&lt;&gt;"INSUMO",$A138&lt;&gt;"")</formula>
    </cfRule>
    <cfRule type="expression" dxfId="12" priority="20" stopIfTrue="1">
      <formula>AND(OR($A138="COMPOSICAO",$A138="INSUMO",$A138&lt;&gt;""),$A138&lt;&gt;"")</formula>
    </cfRule>
  </conditionalFormatting>
  <conditionalFormatting sqref="B124:E124 B125:C125 E125:F125">
    <cfRule type="expression" dxfId="11" priority="5" stopIfTrue="1">
      <formula>AND($A124&lt;&gt;"COMPOSICAO",$A124&lt;&gt;"INSUMO",$A124&lt;&gt;"")</formula>
    </cfRule>
    <cfRule type="expression" dxfId="10" priority="6" stopIfTrue="1">
      <formula>AND(OR($A124="COMPOSICAO",$A124="INSUMO",$A124&lt;&gt;""),$A124&lt;&gt;"")</formula>
    </cfRule>
  </conditionalFormatting>
  <conditionalFormatting sqref="B126:F126">
    <cfRule type="expression" dxfId="9" priority="3" stopIfTrue="1">
      <formula>AND($A126&lt;&gt;"COMPOSICAO",$A126&lt;&gt;"INSUMO",$A126&lt;&gt;"")</formula>
    </cfRule>
    <cfRule type="expression" dxfId="8" priority="4" stopIfTrue="1">
      <formula>AND(OR($A126="COMPOSICAO",$A126="INSUMO",$A126&lt;&gt;""),$A126&lt;&gt;"")</formula>
    </cfRule>
  </conditionalFormatting>
  <conditionalFormatting sqref="B122:C122 E122:J122">
    <cfRule type="expression" dxfId="7" priority="7" stopIfTrue="1">
      <formula>AND($B122&lt;&gt;"COMPOSICAO",$B122&lt;&gt;"INSUMO",$B122&lt;&gt;"")</formula>
    </cfRule>
    <cfRule type="expression" dxfId="6" priority="8" stopIfTrue="1">
      <formula>AND(OR($B122="COMPOSICAO",$B122="INSUMO",$B122&lt;&gt;""),$B122&lt;&gt;"")</formula>
    </cfRule>
  </conditionalFormatting>
  <conditionalFormatting sqref="J120:J121 J127">
    <cfRule type="dataBar" priority="5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{D344F48E-17D4-46DA-B424-E9171A89AFA0}</x14:id>
        </ext>
      </extLst>
    </cfRule>
  </conditionalFormatting>
  <conditionalFormatting sqref="B169:J169">
    <cfRule type="expression" dxfId="5" priority="1" stopIfTrue="1">
      <formula>AND($B169&lt;&gt;"COMPOSICAO",$B169&lt;&gt;"INSUMO",$B169&lt;&gt;"")</formula>
    </cfRule>
    <cfRule type="expression" dxfId="4" priority="2" stopIfTrue="1">
      <formula>AND(OR($B169="COMPOSICAO",$B169="INSUMO",$B169&lt;&gt;""),$B169&lt;&gt;"")</formula>
    </cfRule>
  </conditionalFormatting>
  <printOptions gridLines="1"/>
  <pageMargins left="0.98425196850393704" right="1.5748031496062993" top="0.59055118110236227" bottom="0.59055118110236227" header="0.31496062992125984" footer="0.31496062992125984"/>
  <pageSetup paperSize="9" scale="53" orientation="landscape" r:id="rId1"/>
  <headerFooter>
    <oddFooter>&amp;RPágina &amp;P de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E52184-53B9-4F90-BD48-F850D2AD31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J119</xm:sqref>
        </x14:conditionalFormatting>
        <x14:conditionalFormatting xmlns:xm="http://schemas.microsoft.com/office/excel/2006/main">
          <x14:cfRule type="dataBar" id="{D344F48E-17D4-46DA-B424-E9171A89AF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J120:J121 J127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316"/>
  <sheetViews>
    <sheetView topLeftCell="A22" workbookViewId="0">
      <selection activeCell="F38" sqref="F38"/>
    </sheetView>
  </sheetViews>
  <sheetFormatPr defaultColWidth="9.140625" defaultRowHeight="13.5"/>
  <cols>
    <col min="1" max="1" width="2.28515625" style="4" customWidth="1"/>
    <col min="2" max="2" width="35.85546875" style="4" customWidth="1"/>
    <col min="3" max="6" width="14.7109375" style="4" customWidth="1"/>
    <col min="7" max="7" width="2.28515625" style="4" customWidth="1"/>
    <col min="8" max="8" width="15.28515625" style="4" customWidth="1"/>
    <col min="9" max="9" width="18.140625" style="4" bestFit="1" customWidth="1"/>
    <col min="10" max="10" width="5.140625" style="4" customWidth="1"/>
    <col min="11" max="12" width="9.140625" style="4"/>
    <col min="13" max="13" width="18.7109375" style="4" customWidth="1"/>
    <col min="14" max="14" width="0" style="4" hidden="1" customWidth="1"/>
    <col min="15" max="15" width="15.42578125" style="4" hidden="1" customWidth="1"/>
    <col min="16" max="16" width="41.7109375" style="4" hidden="1" customWidth="1"/>
    <col min="17" max="17" width="18.85546875" style="4" hidden="1" customWidth="1"/>
    <col min="18" max="24" width="11.7109375" style="4" hidden="1" customWidth="1"/>
    <col min="25" max="37" width="0" style="4" hidden="1" customWidth="1"/>
    <col min="38" max="38" width="13.85546875" style="4" hidden="1" customWidth="1"/>
    <col min="39" max="39" width="38.7109375" style="4" hidden="1" customWidth="1"/>
    <col min="40" max="40" width="11.85546875" style="4" hidden="1" customWidth="1"/>
    <col min="41" max="41" width="8.7109375" style="4" hidden="1" customWidth="1"/>
    <col min="42" max="42" width="11.85546875" style="4" hidden="1" customWidth="1"/>
    <col min="43" max="43" width="9.28515625" style="4" hidden="1" customWidth="1"/>
    <col min="44" max="44" width="11.85546875" style="4" hidden="1" customWidth="1"/>
    <col min="45" max="45" width="1" style="4" hidden="1" customWidth="1"/>
    <col min="46" max="46" width="9.140625" style="4"/>
    <col min="47" max="47" width="13.28515625" style="4" bestFit="1" customWidth="1"/>
    <col min="48" max="71" width="9.140625" style="4"/>
    <col min="72" max="72" width="22.7109375" style="4" bestFit="1" customWidth="1"/>
    <col min="73" max="73" width="29" style="4" customWidth="1"/>
    <col min="74" max="74" width="9.5703125" style="4" customWidth="1"/>
    <col min="75" max="75" width="11.5703125" style="4" customWidth="1"/>
    <col min="76" max="76" width="10.7109375" style="4" customWidth="1"/>
    <col min="77" max="77" width="9.140625" style="4"/>
    <col min="78" max="81" width="2.42578125" style="4" customWidth="1"/>
    <col min="82" max="82" width="4.85546875" style="4" bestFit="1" customWidth="1"/>
    <col min="83" max="83" width="29.42578125" style="4" bestFit="1" customWidth="1"/>
    <col min="84" max="84" width="17" style="4" bestFit="1" customWidth="1"/>
    <col min="85" max="85" width="14.42578125" style="4" bestFit="1" customWidth="1"/>
    <col min="86" max="86" width="17" style="4" bestFit="1" customWidth="1"/>
    <col min="87" max="87" width="8.85546875" style="4" customWidth="1"/>
    <col min="88" max="97" width="2.42578125" style="4" customWidth="1"/>
    <col min="98" max="16384" width="9.140625" style="4"/>
  </cols>
  <sheetData>
    <row r="1" spans="1:11" ht="13.15" customHeight="1">
      <c r="A1" s="1" t="str">
        <f>COMPOSIÇÃO!A2</f>
        <v>OBRA: IMPLANTAÇÃO DA ILUMINAÇÃO DA AVENIDA PAULO VIEIRA / MS-080</v>
      </c>
      <c r="B1" s="2"/>
      <c r="C1" s="2"/>
      <c r="D1" s="2"/>
      <c r="E1" s="2"/>
      <c r="F1" s="2"/>
      <c r="G1" s="3"/>
    </row>
    <row r="2" spans="1:11" ht="13.15" customHeight="1">
      <c r="A2" s="1" t="str">
        <f>COMPOSIÇÃO!A3</f>
        <v>LOCAL: AVENIDA PAULO VIEIRA / MS - 080</v>
      </c>
      <c r="B2" s="5"/>
      <c r="C2" s="5"/>
      <c r="D2" s="5"/>
      <c r="E2" s="5"/>
      <c r="F2" s="5"/>
      <c r="G2" s="6"/>
    </row>
    <row r="3" spans="1:11" ht="13.15" customHeight="1">
      <c r="A3" s="1" t="str">
        <f>COMPOSIÇÃO!A4</f>
        <v>CIDADE : MUNICÍPIO SEDE DE CORGUINHO- MS</v>
      </c>
      <c r="B3" s="7"/>
      <c r="C3" s="7"/>
      <c r="D3" s="7"/>
      <c r="E3" s="7"/>
      <c r="F3" s="7"/>
      <c r="G3" s="8"/>
    </row>
    <row r="4" spans="1:11" ht="14.25" thickBot="1">
      <c r="A4" s="9"/>
      <c r="B4" s="10"/>
      <c r="C4" s="10"/>
      <c r="D4" s="10"/>
      <c r="E4" s="10"/>
      <c r="F4" s="10"/>
      <c r="G4" s="11"/>
    </row>
    <row r="5" spans="1:11" ht="15" customHeight="1" thickTop="1" thickBot="1">
      <c r="A5" s="12"/>
      <c r="B5" s="510" t="s">
        <v>0</v>
      </c>
      <c r="C5" s="510"/>
      <c r="D5" s="510"/>
      <c r="E5" s="510"/>
      <c r="F5" s="510"/>
      <c r="G5" s="13"/>
    </row>
    <row r="6" spans="1:11" s="17" customFormat="1" ht="16.5" thickTop="1" thickBot="1">
      <c r="A6" s="14"/>
      <c r="B6" s="15"/>
      <c r="C6" s="15"/>
      <c r="D6" s="15"/>
      <c r="E6" s="15"/>
      <c r="F6" s="15"/>
      <c r="G6" s="16"/>
      <c r="H6" s="4"/>
      <c r="I6" s="4"/>
      <c r="J6" s="4"/>
    </row>
    <row r="7" spans="1:11" s="17" customFormat="1" ht="15">
      <c r="A7" s="18"/>
      <c r="B7" s="19"/>
      <c r="C7" s="19"/>
      <c r="D7" s="19"/>
      <c r="E7" s="19"/>
      <c r="F7" s="19"/>
      <c r="G7" s="20"/>
      <c r="H7" s="4"/>
      <c r="I7" s="4"/>
      <c r="J7" s="4"/>
    </row>
    <row r="8" spans="1:11" ht="13.15" customHeight="1">
      <c r="A8" s="14"/>
      <c r="B8" s="511" t="s">
        <v>1</v>
      </c>
      <c r="C8" s="511"/>
      <c r="D8" s="511"/>
      <c r="E8" s="511"/>
      <c r="F8" s="511"/>
      <c r="G8" s="16"/>
    </row>
    <row r="9" spans="1:11">
      <c r="A9" s="14"/>
      <c r="B9" s="21"/>
      <c r="C9" s="21"/>
      <c r="D9" s="21"/>
      <c r="E9" s="21"/>
      <c r="F9" s="21"/>
      <c r="G9" s="16"/>
    </row>
    <row r="10" spans="1:11" ht="27" customHeight="1">
      <c r="A10" s="14"/>
      <c r="B10" s="22" t="s">
        <v>2</v>
      </c>
      <c r="C10" s="512" t="s">
        <v>3</v>
      </c>
      <c r="D10" s="513"/>
      <c r="E10" s="513"/>
      <c r="F10" s="514"/>
      <c r="G10" s="16"/>
    </row>
    <row r="11" spans="1:11">
      <c r="A11" s="14"/>
      <c r="B11" s="21"/>
      <c r="C11" s="23"/>
      <c r="D11" s="23"/>
      <c r="E11" s="23"/>
      <c r="F11" s="23"/>
      <c r="G11" s="16"/>
      <c r="H11" s="17"/>
    </row>
    <row r="12" spans="1:11">
      <c r="A12" s="14"/>
      <c r="B12" s="22" t="s">
        <v>4</v>
      </c>
      <c r="C12" s="23"/>
      <c r="D12" s="23"/>
      <c r="E12" s="23"/>
      <c r="F12" s="24" t="s">
        <v>5</v>
      </c>
      <c r="G12" s="16"/>
      <c r="H12" s="17"/>
      <c r="K12" s="25" t="str">
        <f>IF(F12="","PREENCHER SE A OBRA POSSUI FOLHA DE PAGAMENTO DESONERADA","")</f>
        <v/>
      </c>
    </row>
    <row r="13" spans="1:11" ht="14.25">
      <c r="A13" s="14"/>
      <c r="B13" s="26" t="s">
        <v>6</v>
      </c>
      <c r="C13" s="23"/>
      <c r="D13" s="23"/>
      <c r="E13" s="23"/>
      <c r="F13" s="23"/>
      <c r="G13" s="16"/>
      <c r="H13" s="17"/>
    </row>
    <row r="14" spans="1:11">
      <c r="A14" s="14"/>
      <c r="B14" s="21"/>
      <c r="C14" s="21"/>
      <c r="D14" s="21"/>
      <c r="E14" s="27"/>
      <c r="F14" s="21"/>
      <c r="G14" s="16"/>
      <c r="H14" s="17"/>
    </row>
    <row r="15" spans="1:11">
      <c r="A15" s="14"/>
      <c r="B15" s="21" t="s">
        <v>7</v>
      </c>
      <c r="C15" s="21"/>
      <c r="D15" s="21"/>
      <c r="E15" s="27"/>
      <c r="F15" s="21"/>
      <c r="G15" s="16"/>
      <c r="H15" s="17"/>
    </row>
    <row r="16" spans="1:11" ht="108" customHeight="1">
      <c r="A16" s="14"/>
      <c r="B16" s="515" t="str">
        <f>IF(C10="","",VLOOKUP(BU299,BV261:BW266,2,0))</f>
        <v>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v>
      </c>
      <c r="C16" s="516"/>
      <c r="D16" s="516"/>
      <c r="E16" s="516"/>
      <c r="F16" s="517"/>
      <c r="G16" s="16"/>
      <c r="H16" s="17"/>
    </row>
    <row r="17" spans="1:48">
      <c r="A17" s="14"/>
      <c r="B17" s="21"/>
      <c r="C17" s="21"/>
      <c r="D17" s="21"/>
      <c r="E17" s="27"/>
      <c r="F17" s="21"/>
      <c r="G17" s="16"/>
      <c r="H17" s="17"/>
    </row>
    <row r="18" spans="1:48">
      <c r="A18" s="14"/>
      <c r="B18" s="21" t="s">
        <v>8</v>
      </c>
      <c r="C18" s="21"/>
      <c r="D18" s="21"/>
      <c r="E18" s="27"/>
      <c r="F18" s="21"/>
      <c r="G18" s="16"/>
      <c r="H18" s="17"/>
    </row>
    <row r="19" spans="1:48" ht="5.45" customHeight="1">
      <c r="A19" s="14"/>
      <c r="B19" s="21"/>
      <c r="C19" s="21"/>
      <c r="D19" s="21"/>
      <c r="E19" s="27"/>
      <c r="F19" s="21"/>
      <c r="G19" s="16"/>
      <c r="H19" s="17"/>
    </row>
    <row r="20" spans="1:48">
      <c r="A20" s="14"/>
      <c r="B20" s="21" t="s">
        <v>9</v>
      </c>
      <c r="C20" s="21"/>
      <c r="D20" s="518">
        <v>3.6499999999999998E-2</v>
      </c>
      <c r="E20" s="518"/>
      <c r="F20" s="518"/>
      <c r="G20" s="16"/>
      <c r="H20" s="17"/>
      <c r="K20" s="509"/>
      <c r="L20" s="509"/>
      <c r="M20" s="509"/>
      <c r="N20" s="509"/>
      <c r="O20" s="509"/>
      <c r="P20" s="509"/>
      <c r="Q20" s="509"/>
      <c r="R20" s="509"/>
      <c r="S20" s="509"/>
      <c r="T20" s="509"/>
      <c r="U20" s="509"/>
      <c r="V20" s="509"/>
      <c r="W20" s="509"/>
      <c r="X20" s="509"/>
      <c r="Y20" s="509"/>
      <c r="Z20" s="509"/>
      <c r="AA20" s="509"/>
      <c r="AB20" s="509"/>
      <c r="AC20" s="509"/>
      <c r="AD20" s="509"/>
      <c r="AE20" s="509"/>
      <c r="AF20" s="509"/>
      <c r="AG20" s="509"/>
      <c r="AH20" s="509"/>
      <c r="AI20" s="509"/>
      <c r="AJ20" s="509"/>
      <c r="AK20" s="509"/>
      <c r="AL20" s="509"/>
      <c r="AM20" s="509"/>
      <c r="AN20" s="509"/>
      <c r="AO20" s="509"/>
      <c r="AP20" s="509"/>
      <c r="AQ20" s="509"/>
      <c r="AR20" s="509"/>
      <c r="AS20" s="509"/>
      <c r="AT20" s="509"/>
      <c r="AU20" s="509"/>
      <c r="AV20" s="509"/>
    </row>
    <row r="21" spans="1:48" ht="6.6" customHeight="1">
      <c r="A21" s="14"/>
      <c r="B21" s="21"/>
      <c r="C21" s="21"/>
      <c r="D21" s="21"/>
      <c r="E21" s="28"/>
      <c r="F21" s="28"/>
      <c r="G21" s="16"/>
      <c r="H21" s="17"/>
      <c r="K21" s="509"/>
      <c r="L21" s="509"/>
      <c r="M21" s="509"/>
      <c r="N21" s="509"/>
      <c r="O21" s="509"/>
      <c r="P21" s="509"/>
      <c r="Q21" s="509"/>
      <c r="R21" s="509"/>
      <c r="S21" s="509"/>
      <c r="T21" s="509"/>
      <c r="U21" s="509"/>
      <c r="V21" s="509"/>
      <c r="W21" s="509"/>
      <c r="X21" s="509"/>
      <c r="Y21" s="509"/>
      <c r="Z21" s="509"/>
      <c r="AA21" s="509"/>
      <c r="AB21" s="509"/>
      <c r="AC21" s="509"/>
      <c r="AD21" s="509"/>
      <c r="AE21" s="509"/>
      <c r="AF21" s="509"/>
      <c r="AG21" s="509"/>
      <c r="AH21" s="509"/>
      <c r="AI21" s="509"/>
      <c r="AJ21" s="509"/>
      <c r="AK21" s="509"/>
      <c r="AL21" s="509"/>
      <c r="AM21" s="509"/>
      <c r="AN21" s="509"/>
      <c r="AO21" s="509"/>
      <c r="AP21" s="509"/>
      <c r="AQ21" s="509"/>
      <c r="AR21" s="509"/>
      <c r="AS21" s="509"/>
      <c r="AT21" s="509"/>
      <c r="AU21" s="509"/>
      <c r="AV21" s="509"/>
    </row>
    <row r="22" spans="1:48" ht="24.75" customHeight="1">
      <c r="A22" s="14"/>
      <c r="B22" s="21" t="s">
        <v>10</v>
      </c>
      <c r="C22" s="21"/>
      <c r="D22" s="519" t="s">
        <v>11</v>
      </c>
      <c r="E22" s="519"/>
      <c r="F22" s="519"/>
      <c r="G22" s="16"/>
      <c r="H22" s="17"/>
      <c r="K22" s="29"/>
    </row>
    <row r="23" spans="1:48">
      <c r="A23" s="14"/>
      <c r="B23" s="30">
        <v>0.05</v>
      </c>
      <c r="C23" s="31"/>
      <c r="D23" s="518">
        <v>0.6</v>
      </c>
      <c r="E23" s="518"/>
      <c r="F23" s="518"/>
      <c r="G23" s="16"/>
      <c r="H23" s="17"/>
      <c r="K23" s="29"/>
    </row>
    <row r="24" spans="1:48">
      <c r="A24" s="14"/>
      <c r="B24" s="23"/>
      <c r="C24" s="21"/>
      <c r="D24" s="21"/>
      <c r="E24" s="21"/>
      <c r="F24" s="21"/>
      <c r="G24" s="16"/>
      <c r="H24" s="17"/>
      <c r="K24" s="29"/>
    </row>
    <row r="25" spans="1:48">
      <c r="A25" s="14"/>
      <c r="B25" s="21" t="s">
        <v>12</v>
      </c>
      <c r="C25" s="32">
        <f>+B23*D23</f>
        <v>0.03</v>
      </c>
      <c r="D25" s="33"/>
      <c r="E25" s="34"/>
      <c r="F25" s="23"/>
      <c r="G25" s="16"/>
      <c r="H25" s="17"/>
      <c r="K25" s="29"/>
    </row>
    <row r="26" spans="1:48">
      <c r="A26" s="14"/>
      <c r="B26" s="23"/>
      <c r="C26" s="32"/>
      <c r="D26" s="23"/>
      <c r="E26" s="23"/>
      <c r="F26" s="23"/>
      <c r="G26" s="16"/>
      <c r="H26" s="17"/>
      <c r="K26" s="29"/>
    </row>
    <row r="27" spans="1:48" ht="15.75">
      <c r="A27" s="14"/>
      <c r="B27" s="23"/>
      <c r="C27" s="23"/>
      <c r="D27" s="495" t="s">
        <v>13</v>
      </c>
      <c r="E27" s="495"/>
      <c r="F27" s="35">
        <f>D20+C25</f>
        <v>6.6500000000000004E-2</v>
      </c>
      <c r="G27" s="16"/>
      <c r="H27" s="17"/>
      <c r="K27" s="29"/>
    </row>
    <row r="28" spans="1:48">
      <c r="A28" s="14"/>
      <c r="B28" s="23"/>
      <c r="C28" s="32"/>
      <c r="D28" s="23"/>
      <c r="E28" s="23"/>
      <c r="F28" s="23"/>
      <c r="G28" s="16"/>
      <c r="H28" s="17"/>
      <c r="K28" s="29"/>
    </row>
    <row r="29" spans="1:48">
      <c r="A29" s="14"/>
      <c r="B29" s="520" t="s">
        <v>14</v>
      </c>
      <c r="C29" s="520"/>
      <c r="D29" s="520"/>
      <c r="E29" s="520"/>
      <c r="F29" s="520"/>
      <c r="G29" s="16"/>
      <c r="H29" s="17"/>
      <c r="K29" s="29"/>
      <c r="M29" s="36"/>
    </row>
    <row r="30" spans="1:48" ht="14.25" thickBot="1">
      <c r="A30" s="37"/>
      <c r="B30" s="521"/>
      <c r="C30" s="521"/>
      <c r="D30" s="521"/>
      <c r="E30" s="521"/>
      <c r="F30" s="521"/>
      <c r="G30" s="38"/>
      <c r="H30" s="17"/>
      <c r="K30" s="29"/>
    </row>
    <row r="31" spans="1:48" ht="14.25" hidden="1" thickBot="1">
      <c r="A31" s="14"/>
      <c r="B31" s="23"/>
      <c r="C31" s="23"/>
      <c r="D31" s="23"/>
      <c r="E31" s="23"/>
      <c r="F31" s="23"/>
      <c r="G31" s="16"/>
      <c r="K31" s="29"/>
    </row>
    <row r="32" spans="1:48">
      <c r="A32" s="18"/>
      <c r="B32" s="39"/>
      <c r="C32" s="39"/>
      <c r="D32" s="39"/>
      <c r="E32" s="39"/>
      <c r="F32" s="39"/>
      <c r="G32" s="20"/>
      <c r="K32" s="29"/>
    </row>
    <row r="33" spans="1:11">
      <c r="A33" s="14"/>
      <c r="B33" s="495" t="s">
        <v>15</v>
      </c>
      <c r="C33" s="495"/>
      <c r="D33" s="495"/>
      <c r="E33" s="495"/>
      <c r="F33" s="495"/>
      <c r="G33" s="16"/>
      <c r="H33" s="17"/>
      <c r="K33" s="29"/>
    </row>
    <row r="34" spans="1:11">
      <c r="A34" s="14"/>
      <c r="B34" s="495"/>
      <c r="C34" s="495"/>
      <c r="D34" s="495"/>
      <c r="E34" s="495"/>
      <c r="F34" s="495"/>
      <c r="G34" s="16"/>
      <c r="H34" s="17"/>
      <c r="K34" s="29"/>
    </row>
    <row r="35" spans="1:11">
      <c r="A35" s="14"/>
      <c r="B35" s="40" t="s">
        <v>16</v>
      </c>
      <c r="C35" s="40" t="s">
        <v>17</v>
      </c>
      <c r="D35" s="40" t="s">
        <v>18</v>
      </c>
      <c r="E35" s="40" t="s">
        <v>19</v>
      </c>
      <c r="F35" s="40" t="s">
        <v>20</v>
      </c>
      <c r="G35" s="16"/>
      <c r="H35" s="17"/>
      <c r="I35" s="41" t="s">
        <v>21</v>
      </c>
      <c r="K35" s="29"/>
    </row>
    <row r="36" spans="1:11">
      <c r="A36" s="14"/>
      <c r="B36" s="42" t="s">
        <v>22</v>
      </c>
      <c r="C36" s="43">
        <f t="shared" ref="C36:E40" si="0">BV300</f>
        <v>5.2900000000000003E-2</v>
      </c>
      <c r="D36" s="43">
        <f>BW300</f>
        <v>5.9200000000000003E-2</v>
      </c>
      <c r="E36" s="43">
        <f>BX300</f>
        <v>7.9299999999999995E-2</v>
      </c>
      <c r="F36" s="44">
        <v>5.9200000000000003E-2</v>
      </c>
      <c r="G36" s="45"/>
      <c r="H36" s="46"/>
      <c r="I36" s="47">
        <f>TRUNC(F36,4)</f>
        <v>5.9200000000000003E-2</v>
      </c>
      <c r="K36" s="25" t="str">
        <f>IF(F36&lt;&gt;"",IF(OR(F36&gt;E36,F36&lt;C36),"CORRIGIR % ADOTADO",""),"")</f>
        <v/>
      </c>
    </row>
    <row r="37" spans="1:11">
      <c r="A37" s="14"/>
      <c r="B37" s="42" t="s">
        <v>23</v>
      </c>
      <c r="C37" s="43">
        <f t="shared" si="0"/>
        <v>2.5000000000000001E-3</v>
      </c>
      <c r="D37" s="43">
        <f t="shared" si="0"/>
        <v>5.1000000000000004E-3</v>
      </c>
      <c r="E37" s="43">
        <f t="shared" si="0"/>
        <v>5.5999999999999999E-3</v>
      </c>
      <c r="F37" s="48">
        <v>5.1000000000000004E-3</v>
      </c>
      <c r="G37" s="45"/>
      <c r="H37" s="46"/>
      <c r="I37" s="47">
        <f>TRUNC(F37,4)</f>
        <v>5.1000000000000004E-3</v>
      </c>
      <c r="K37" s="25" t="str">
        <f>IF(F37&lt;&gt;"",IF(OR(F37&gt;E37,F37&lt;C37),"CORRIGIR % ADOTADO",""),"")</f>
        <v/>
      </c>
    </row>
    <row r="38" spans="1:11">
      <c r="A38" s="14"/>
      <c r="B38" s="42" t="s">
        <v>24</v>
      </c>
      <c r="C38" s="43">
        <f t="shared" si="0"/>
        <v>0.01</v>
      </c>
      <c r="D38" s="43">
        <f t="shared" si="0"/>
        <v>1.4800000000000001E-2</v>
      </c>
      <c r="E38" s="43">
        <f t="shared" si="0"/>
        <v>1.9699999999999999E-2</v>
      </c>
      <c r="F38" s="48">
        <v>1.4800000000000001E-2</v>
      </c>
      <c r="G38" s="45"/>
      <c r="H38" s="46"/>
      <c r="I38" s="47">
        <f>TRUNC(F38,4)</f>
        <v>1.4800000000000001E-2</v>
      </c>
      <c r="K38" s="25" t="str">
        <f>IF(F38&lt;&gt;"",IF(OR(F38&gt;E38,F38&lt;C38),"CORRIGIR % ADOTADO",""),"")</f>
        <v/>
      </c>
    </row>
    <row r="39" spans="1:11">
      <c r="A39" s="14"/>
      <c r="B39" s="42" t="s">
        <v>25</v>
      </c>
      <c r="C39" s="43">
        <f t="shared" si="0"/>
        <v>1.01E-2</v>
      </c>
      <c r="D39" s="43">
        <f t="shared" si="0"/>
        <v>1.0699999999999999E-2</v>
      </c>
      <c r="E39" s="43">
        <f t="shared" si="0"/>
        <v>1.11E-2</v>
      </c>
      <c r="F39" s="48">
        <v>1.0500000000000001E-2</v>
      </c>
      <c r="G39" s="45"/>
      <c r="H39" s="46"/>
      <c r="I39" s="47">
        <f>TRUNC(F39,4)</f>
        <v>1.0500000000000001E-2</v>
      </c>
      <c r="K39" s="25" t="str">
        <f>IF(F39&lt;&gt;"",IF(OR(F39&gt;E39,F39&lt;C39),"CORRIGIR % ADOTADO",""),"")</f>
        <v/>
      </c>
    </row>
    <row r="40" spans="1:11">
      <c r="A40" s="14"/>
      <c r="B40" s="42" t="s">
        <v>26</v>
      </c>
      <c r="C40" s="43">
        <f t="shared" si="0"/>
        <v>0.08</v>
      </c>
      <c r="D40" s="43">
        <f t="shared" si="0"/>
        <v>8.3099999999999993E-2</v>
      </c>
      <c r="E40" s="43">
        <f t="shared" si="0"/>
        <v>9.5100000000000004E-2</v>
      </c>
      <c r="F40" s="49">
        <v>8.3299999999999999E-2</v>
      </c>
      <c r="G40" s="45"/>
      <c r="H40" s="46"/>
      <c r="I40" s="47">
        <f>TRUNC(F40,4)</f>
        <v>8.3299999999999999E-2</v>
      </c>
      <c r="K40" s="25" t="str">
        <f>IF(F40&lt;&gt;"",IF(OR(F40&gt;E40,F40&lt;C40),"CORRIGIR % ADOTADO",""),"")</f>
        <v/>
      </c>
    </row>
    <row r="41" spans="1:11">
      <c r="A41" s="14"/>
      <c r="B41" s="42"/>
      <c r="C41" s="43"/>
      <c r="D41" s="43"/>
      <c r="E41" s="43"/>
      <c r="F41" s="23"/>
      <c r="G41" s="45"/>
      <c r="H41" s="46"/>
    </row>
    <row r="42" spans="1:11">
      <c r="A42" s="14"/>
      <c r="B42" s="50" t="s">
        <v>27</v>
      </c>
      <c r="C42" s="43"/>
      <c r="D42" s="43"/>
      <c r="E42" s="43"/>
      <c r="F42" s="51">
        <f>F27</f>
        <v>6.6500000000000004E-2</v>
      </c>
      <c r="G42" s="45"/>
      <c r="H42" s="46"/>
      <c r="I42" s="52">
        <f>TRUNC(F42,5)</f>
        <v>6.6500000000000004E-2</v>
      </c>
    </row>
    <row r="43" spans="1:11">
      <c r="A43" s="14"/>
      <c r="B43" s="50"/>
      <c r="C43" s="43"/>
      <c r="D43" s="43"/>
      <c r="E43" s="43"/>
      <c r="F43" s="51"/>
      <c r="G43" s="45"/>
      <c r="H43" s="46"/>
      <c r="I43" s="52"/>
    </row>
    <row r="44" spans="1:11">
      <c r="A44" s="14"/>
      <c r="B44" s="23"/>
      <c r="C44" s="23"/>
      <c r="D44" s="23"/>
      <c r="E44" s="23"/>
      <c r="F44" s="23"/>
      <c r="G44" s="45"/>
      <c r="H44" s="46"/>
    </row>
    <row r="45" spans="1:11">
      <c r="A45" s="14"/>
      <c r="B45" s="23"/>
      <c r="C45" s="23"/>
      <c r="D45" s="23"/>
      <c r="E45" s="23"/>
      <c r="F45" s="23"/>
      <c r="G45" s="16"/>
      <c r="H45" s="46"/>
    </row>
    <row r="46" spans="1:11">
      <c r="A46" s="14"/>
      <c r="B46" s="23"/>
      <c r="C46" s="23"/>
      <c r="D46" s="23"/>
      <c r="E46" s="23"/>
      <c r="F46" s="23"/>
      <c r="G46" s="16"/>
      <c r="H46" s="17"/>
    </row>
    <row r="47" spans="1:11">
      <c r="A47" s="14"/>
      <c r="B47" s="23"/>
      <c r="C47" s="23"/>
      <c r="D47" s="23"/>
      <c r="E47" s="23"/>
      <c r="F47" s="23"/>
      <c r="G47" s="16"/>
      <c r="H47" s="17"/>
    </row>
    <row r="48" spans="1:11">
      <c r="A48" s="14"/>
      <c r="B48" s="23"/>
      <c r="C48" s="23"/>
      <c r="D48" s="23"/>
      <c r="E48" s="23"/>
      <c r="F48" s="23"/>
      <c r="G48" s="16"/>
      <c r="H48" s="17"/>
    </row>
    <row r="49" spans="1:48" ht="15.75">
      <c r="A49" s="14"/>
      <c r="B49" s="53" t="s">
        <v>28</v>
      </c>
      <c r="C49" s="23"/>
      <c r="D49" s="23"/>
      <c r="E49" s="502">
        <f>ROUND((((1+I36+I37+I38)*(1+I39)*(1+I40))/(1-I42))-1,4)</f>
        <v>0.26540000000000002</v>
      </c>
      <c r="F49" s="502"/>
      <c r="G49" s="16"/>
      <c r="H49" s="17"/>
      <c r="K49" s="54" t="str">
        <f>IF(F12="SIM","PARA SIMPLES CONFERÊNCIA","")</f>
        <v/>
      </c>
    </row>
    <row r="50" spans="1:48" ht="16.5" thickBot="1">
      <c r="A50" s="14"/>
      <c r="B50" s="53"/>
      <c r="C50" s="23"/>
      <c r="D50" s="23"/>
      <c r="E50" s="55"/>
      <c r="F50" s="55"/>
      <c r="G50" s="16"/>
      <c r="H50" s="17"/>
    </row>
    <row r="51" spans="1:48" ht="21.75" thickTop="1" thickBot="1">
      <c r="A51" s="14"/>
      <c r="B51" s="503" t="str">
        <f>IF(E49&lt;C54,"ERRO - BDI INFERIOR AO 1º QUARTIL",IF(E49&gt;E54,"ERRO - BDI SUPERIOR AO 3º QUARTIL","BDI CONFORME"))</f>
        <v>BDI CONFORME</v>
      </c>
      <c r="C51" s="504"/>
      <c r="D51" s="504"/>
      <c r="E51" s="504"/>
      <c r="F51" s="505"/>
      <c r="G51" s="16"/>
      <c r="H51" s="17"/>
    </row>
    <row r="52" spans="1:48" ht="18.75" thickTop="1">
      <c r="A52" s="14"/>
      <c r="B52" s="56"/>
      <c r="C52" s="56"/>
      <c r="D52" s="56"/>
      <c r="E52" s="56"/>
      <c r="F52" s="56"/>
      <c r="G52" s="16"/>
      <c r="H52" s="17"/>
    </row>
    <row r="53" spans="1:48">
      <c r="A53" s="14"/>
      <c r="B53" s="23"/>
      <c r="C53" s="57" t="s">
        <v>17</v>
      </c>
      <c r="D53" s="57" t="s">
        <v>18</v>
      </c>
      <c r="E53" s="57" t="s">
        <v>19</v>
      </c>
      <c r="F53" s="23"/>
      <c r="G53" s="16"/>
      <c r="H53" s="17"/>
    </row>
    <row r="54" spans="1:48">
      <c r="A54" s="14"/>
      <c r="B54" s="58" t="s">
        <v>29</v>
      </c>
      <c r="C54" s="59">
        <f>BV299</f>
        <v>0.24</v>
      </c>
      <c r="D54" s="59">
        <f>BW299</f>
        <v>0.25840000000000002</v>
      </c>
      <c r="E54" s="59">
        <f>BX299</f>
        <v>0.27860000000000001</v>
      </c>
      <c r="F54" s="23"/>
      <c r="G54" s="16"/>
      <c r="H54" s="17"/>
    </row>
    <row r="55" spans="1:48" ht="13.15" hidden="1" customHeight="1">
      <c r="A55" s="14"/>
      <c r="B55" s="58"/>
      <c r="C55" s="59"/>
      <c r="D55" s="59"/>
      <c r="E55" s="59"/>
      <c r="F55" s="23"/>
      <c r="G55" s="16"/>
      <c r="H55" s="17"/>
    </row>
    <row r="56" spans="1:48" ht="13.15" hidden="1" customHeight="1">
      <c r="A56" s="14"/>
      <c r="B56" s="495" t="s">
        <v>30</v>
      </c>
      <c r="C56" s="495"/>
      <c r="D56" s="495"/>
      <c r="E56" s="495"/>
      <c r="F56" s="495"/>
      <c r="G56" s="16"/>
      <c r="H56" s="17"/>
    </row>
    <row r="57" spans="1:48" ht="13.9" hidden="1" customHeight="1" thickBot="1">
      <c r="A57" s="14"/>
      <c r="B57" s="60"/>
      <c r="C57" s="60"/>
      <c r="D57" s="60"/>
      <c r="E57" s="60"/>
      <c r="F57" s="60"/>
      <c r="G57" s="16"/>
      <c r="H57" s="17"/>
    </row>
    <row r="58" spans="1:48" ht="16.899999999999999" hidden="1" customHeight="1" thickTop="1" thickBot="1">
      <c r="A58" s="14"/>
      <c r="B58" s="506" t="s">
        <v>31</v>
      </c>
      <c r="C58" s="506"/>
      <c r="D58" s="506"/>
      <c r="E58" s="507">
        <f>ROUND((((1+I36+I37+I38)*(1+I39)*(1+I40))/(1-I60))-1,4)</f>
        <v>0.32950000000000002</v>
      </c>
      <c r="F58" s="508"/>
      <c r="G58" s="16"/>
      <c r="H58" s="17"/>
      <c r="K58" s="61" t="str">
        <f>IF(F12="SIM","UTILIZAR BDI C/ DESONERAÇÃO","")</f>
        <v/>
      </c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</row>
    <row r="59" spans="1:48" ht="13.9" hidden="1" customHeight="1" thickTop="1">
      <c r="A59" s="14"/>
      <c r="B59" s="58"/>
      <c r="C59" s="59"/>
      <c r="D59" s="59"/>
      <c r="E59" s="59"/>
      <c r="F59" s="23"/>
      <c r="G59" s="16"/>
      <c r="H59" s="17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</row>
    <row r="60" spans="1:48" ht="27" hidden="1" customHeight="1">
      <c r="A60" s="14"/>
      <c r="B60" s="63" t="s">
        <v>32</v>
      </c>
      <c r="C60" s="32">
        <v>4.4999999999999998E-2</v>
      </c>
      <c r="D60" s="495" t="s">
        <v>13</v>
      </c>
      <c r="E60" s="495"/>
      <c r="F60" s="35">
        <f>+F27+C60</f>
        <v>0.1115</v>
      </c>
      <c r="G60" s="16"/>
      <c r="H60" s="17"/>
      <c r="I60" s="52">
        <f>TRUNC(F60,5)</f>
        <v>0.1115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</row>
    <row r="61" spans="1:48" ht="13.9" hidden="1" customHeight="1" thickBot="1">
      <c r="A61" s="37"/>
      <c r="B61" s="64"/>
      <c r="C61" s="65"/>
      <c r="D61" s="65"/>
      <c r="E61" s="65"/>
      <c r="F61" s="66"/>
      <c r="G61" s="38"/>
      <c r="H61" s="17"/>
    </row>
    <row r="65" spans="9:11">
      <c r="I65" s="67"/>
      <c r="J65" s="67"/>
      <c r="K65" s="67"/>
    </row>
    <row r="66" spans="9:11">
      <c r="I66" s="68"/>
    </row>
    <row r="67" spans="9:11">
      <c r="I67" s="69"/>
    </row>
    <row r="68" spans="9:11">
      <c r="I68" s="69"/>
    </row>
    <row r="69" spans="9:11">
      <c r="I69" s="70"/>
    </row>
    <row r="70" spans="9:11">
      <c r="I70" s="69"/>
    </row>
    <row r="71" spans="9:11">
      <c r="I71" s="69"/>
    </row>
    <row r="72" spans="9:11">
      <c r="I72" s="69"/>
    </row>
    <row r="73" spans="9:11">
      <c r="I73" s="69"/>
    </row>
    <row r="74" spans="9:11">
      <c r="I74" s="69"/>
    </row>
    <row r="77" spans="9:11">
      <c r="I77" s="67"/>
    </row>
    <row r="78" spans="9:11">
      <c r="I78" s="36"/>
    </row>
    <row r="79" spans="9:11">
      <c r="I79" s="36"/>
    </row>
    <row r="80" spans="9:11">
      <c r="I80" s="36"/>
    </row>
    <row r="81" spans="9:15">
      <c r="I81" s="36"/>
    </row>
    <row r="82" spans="9:15">
      <c r="I82" s="36"/>
    </row>
    <row r="83" spans="9:15">
      <c r="I83" s="36"/>
    </row>
    <row r="84" spans="9:15">
      <c r="I84" s="36"/>
    </row>
    <row r="85" spans="9:15">
      <c r="I85" s="36"/>
    </row>
    <row r="86" spans="9:15">
      <c r="I86" s="36"/>
    </row>
    <row r="87" spans="9:15">
      <c r="I87" s="71"/>
    </row>
    <row r="88" spans="9:15">
      <c r="I88" s="71"/>
    </row>
    <row r="89" spans="9:15">
      <c r="I89" s="71"/>
    </row>
    <row r="93" spans="9:15">
      <c r="N93" s="36"/>
      <c r="O93" s="47"/>
    </row>
    <row r="94" spans="9:15">
      <c r="N94" s="36"/>
      <c r="O94" s="47"/>
    </row>
    <row r="95" spans="9:15">
      <c r="N95" s="36"/>
      <c r="O95" s="47"/>
    </row>
    <row r="96" spans="9:15">
      <c r="N96" s="36"/>
      <c r="O96" s="47"/>
    </row>
    <row r="97" spans="14:15">
      <c r="N97" s="36"/>
      <c r="O97" s="47"/>
    </row>
    <row r="98" spans="14:15">
      <c r="N98" s="36"/>
      <c r="O98" s="47"/>
    </row>
    <row r="99" spans="14:15">
      <c r="N99" s="36"/>
      <c r="O99" s="47"/>
    </row>
    <row r="100" spans="14:15">
      <c r="N100" s="36"/>
      <c r="O100" s="47"/>
    </row>
    <row r="101" spans="14:15">
      <c r="N101" s="36"/>
      <c r="O101" s="47"/>
    </row>
    <row r="102" spans="14:15">
      <c r="N102" s="36"/>
      <c r="O102" s="47"/>
    </row>
    <row r="103" spans="14:15">
      <c r="N103" s="36"/>
      <c r="O103" s="47"/>
    </row>
    <row r="104" spans="14:15">
      <c r="N104" s="36"/>
    </row>
    <row r="105" spans="14:15">
      <c r="N105" s="36"/>
    </row>
    <row r="106" spans="14:15">
      <c r="N106" s="36"/>
    </row>
    <row r="107" spans="14:15">
      <c r="N107" s="36"/>
    </row>
    <row r="258" spans="72:87" ht="14.25" thickBot="1"/>
    <row r="259" spans="72:87">
      <c r="BT259" s="496" t="s">
        <v>33</v>
      </c>
      <c r="BU259" s="497"/>
      <c r="BV259" s="497"/>
      <c r="BW259" s="497"/>
      <c r="BX259" s="498"/>
    </row>
    <row r="260" spans="72:87">
      <c r="BT260" s="72"/>
      <c r="BU260" s="17" t="s">
        <v>34</v>
      </c>
      <c r="BV260" s="17" t="s">
        <v>35</v>
      </c>
      <c r="BW260" s="17" t="s">
        <v>36</v>
      </c>
      <c r="BX260" s="73"/>
    </row>
    <row r="261" spans="72:87">
      <c r="BT261" s="74">
        <v>100</v>
      </c>
      <c r="BU261" s="75" t="s">
        <v>37</v>
      </c>
      <c r="BV261" s="76">
        <f t="shared" ref="BV261:BV266" si="1">+BT261</f>
        <v>100</v>
      </c>
      <c r="BW261" s="77" t="s">
        <v>38</v>
      </c>
      <c r="BX261" s="73"/>
    </row>
    <row r="262" spans="72:87" ht="27">
      <c r="BT262" s="74">
        <v>200</v>
      </c>
      <c r="BU262" s="75" t="s">
        <v>39</v>
      </c>
      <c r="BV262" s="76">
        <f t="shared" si="1"/>
        <v>200</v>
      </c>
      <c r="BW262" s="77" t="s">
        <v>40</v>
      </c>
      <c r="BX262" s="73"/>
    </row>
    <row r="263" spans="72:87" ht="66">
      <c r="BT263" s="74">
        <v>300</v>
      </c>
      <c r="BU263" s="78" t="s">
        <v>41</v>
      </c>
      <c r="BV263" s="76">
        <f t="shared" si="1"/>
        <v>300</v>
      </c>
      <c r="BW263" s="77" t="s">
        <v>42</v>
      </c>
      <c r="BX263" s="73"/>
    </row>
    <row r="264" spans="72:87" ht="66">
      <c r="BT264" s="74">
        <v>400</v>
      </c>
      <c r="BU264" s="78" t="s">
        <v>3</v>
      </c>
      <c r="BV264" s="76">
        <f t="shared" si="1"/>
        <v>400</v>
      </c>
      <c r="BW264" s="77" t="s">
        <v>43</v>
      </c>
      <c r="BX264" s="73"/>
    </row>
    <row r="265" spans="72:87" ht="27">
      <c r="BT265" s="74">
        <v>500</v>
      </c>
      <c r="BU265" s="75" t="s">
        <v>44</v>
      </c>
      <c r="BV265" s="76">
        <f t="shared" si="1"/>
        <v>500</v>
      </c>
      <c r="BW265" s="77" t="s">
        <v>45</v>
      </c>
      <c r="BX265" s="73"/>
    </row>
    <row r="266" spans="72:87" ht="27">
      <c r="BT266" s="74">
        <v>600</v>
      </c>
      <c r="BU266" s="75" t="s">
        <v>46</v>
      </c>
      <c r="BV266" s="76">
        <f t="shared" si="1"/>
        <v>600</v>
      </c>
      <c r="BW266" s="77" t="s">
        <v>47</v>
      </c>
      <c r="BX266" s="73"/>
    </row>
    <row r="267" spans="72:87">
      <c r="BT267" s="74"/>
      <c r="BU267" s="76"/>
      <c r="BV267" s="76"/>
      <c r="BW267" s="77"/>
      <c r="BX267" s="73"/>
    </row>
    <row r="268" spans="72:87">
      <c r="BT268" s="79"/>
      <c r="BU268" s="77"/>
      <c r="BV268" s="77"/>
      <c r="BW268" s="77"/>
      <c r="BX268" s="73"/>
    </row>
    <row r="269" spans="72:87">
      <c r="BT269" s="79"/>
      <c r="BU269" s="77"/>
      <c r="BV269" s="77"/>
      <c r="BW269" s="77"/>
      <c r="BX269" s="73"/>
      <c r="CF269" s="4" t="s">
        <v>48</v>
      </c>
      <c r="CG269" s="4" t="s">
        <v>49</v>
      </c>
      <c r="CH269" s="4" t="s">
        <v>50</v>
      </c>
    </row>
    <row r="270" spans="72:87">
      <c r="BT270" s="72"/>
      <c r="BU270" s="17"/>
      <c r="BV270" s="17"/>
      <c r="BW270" s="17"/>
      <c r="BX270" s="73"/>
      <c r="CE270" s="4" t="s">
        <v>51</v>
      </c>
      <c r="CF270" s="47">
        <v>6.4999999999999997E-3</v>
      </c>
      <c r="CG270" s="80">
        <v>0.03</v>
      </c>
      <c r="CH270" s="4" t="s">
        <v>52</v>
      </c>
      <c r="CI270" s="47" t="e">
        <f>(#REF!+#REF!)+C25</f>
        <v>#REF!</v>
      </c>
    </row>
    <row r="271" spans="72:87">
      <c r="BT271" s="72"/>
      <c r="BU271" s="17"/>
      <c r="BV271" s="17"/>
      <c r="BW271" s="17"/>
      <c r="BX271" s="73"/>
      <c r="CF271" s="47">
        <v>1.6500000000000001E-2</v>
      </c>
      <c r="CG271" s="47">
        <v>7.5999999999999998E-2</v>
      </c>
      <c r="CH271" s="4" t="s">
        <v>53</v>
      </c>
      <c r="CI271" s="47" t="e">
        <f>(#REF!+#REF!)*#REF!+C25</f>
        <v>#REF!</v>
      </c>
    </row>
    <row r="272" spans="72:87">
      <c r="BT272" s="72"/>
      <c r="BU272" s="17"/>
      <c r="BV272" s="17"/>
      <c r="BW272" s="17"/>
      <c r="BX272" s="73"/>
    </row>
    <row r="273" spans="72:86">
      <c r="BT273" s="81"/>
      <c r="BU273" s="82"/>
      <c r="BV273" s="82"/>
      <c r="BW273" s="17"/>
      <c r="BX273" s="73"/>
    </row>
    <row r="274" spans="72:86">
      <c r="BT274" s="72"/>
      <c r="BU274" s="17"/>
      <c r="BV274" s="17"/>
      <c r="BW274" s="17"/>
      <c r="BX274" s="73"/>
    </row>
    <row r="275" spans="72:86" ht="14.25" thickBot="1">
      <c r="BT275" s="72"/>
      <c r="BU275" s="17"/>
      <c r="BV275" s="17"/>
      <c r="BW275" s="17"/>
      <c r="BX275" s="73"/>
      <c r="CD275" s="4">
        <f>BT261</f>
        <v>100</v>
      </c>
      <c r="CE275" s="494" t="str">
        <f>BU261</f>
        <v>Construção de edificios</v>
      </c>
      <c r="CF275" s="494"/>
      <c r="CG275" s="494"/>
      <c r="CH275" s="494"/>
    </row>
    <row r="276" spans="72:86" ht="17.25" thickBot="1">
      <c r="BT276" s="72"/>
      <c r="BU276" s="17"/>
      <c r="BV276" s="17"/>
      <c r="BW276" s="17"/>
      <c r="BX276" s="73"/>
      <c r="CD276" s="4">
        <f>+CD275+1</f>
        <v>101</v>
      </c>
      <c r="CE276" s="83" t="s">
        <v>22</v>
      </c>
      <c r="CF276" s="84">
        <v>0.03</v>
      </c>
      <c r="CG276" s="84">
        <v>0.04</v>
      </c>
      <c r="CH276" s="84">
        <v>5.5E-2</v>
      </c>
    </row>
    <row r="277" spans="72:86" ht="17.25" thickBot="1">
      <c r="BT277" s="72"/>
      <c r="BU277" s="17"/>
      <c r="BV277" s="17"/>
      <c r="BW277" s="17"/>
      <c r="BX277" s="73"/>
      <c r="CD277" s="4">
        <f>+CD276+1</f>
        <v>102</v>
      </c>
      <c r="CE277" s="83" t="s">
        <v>23</v>
      </c>
      <c r="CF277" s="84">
        <v>8.0000000000000002E-3</v>
      </c>
      <c r="CG277" s="84">
        <v>8.0000000000000002E-3</v>
      </c>
      <c r="CH277" s="84">
        <v>0.01</v>
      </c>
    </row>
    <row r="278" spans="72:86" ht="17.25" thickBot="1">
      <c r="BT278" s="72"/>
      <c r="BU278" s="17"/>
      <c r="BV278" s="17"/>
      <c r="BW278" s="17"/>
      <c r="BX278" s="73"/>
      <c r="CD278" s="4">
        <f>+CD277+1</f>
        <v>103</v>
      </c>
      <c r="CE278" s="83" t="s">
        <v>24</v>
      </c>
      <c r="CF278" s="84">
        <v>9.7000000000000003E-3</v>
      </c>
      <c r="CG278" s="84">
        <v>1.2699999999999999E-2</v>
      </c>
      <c r="CH278" s="84">
        <v>1.2699999999999999E-2</v>
      </c>
    </row>
    <row r="279" spans="72:86" ht="17.25" thickBot="1">
      <c r="BT279" s="81"/>
      <c r="BU279" s="82"/>
      <c r="BV279" s="82"/>
      <c r="BW279" s="17"/>
      <c r="BX279" s="73"/>
      <c r="CD279" s="4">
        <f>+CD278+1</f>
        <v>104</v>
      </c>
      <c r="CE279" s="83" t="s">
        <v>25</v>
      </c>
      <c r="CF279" s="84">
        <v>5.8999999999999999E-3</v>
      </c>
      <c r="CG279" s="84">
        <v>1.23E-2</v>
      </c>
      <c r="CH279" s="84">
        <v>1.3899999999999999E-2</v>
      </c>
    </row>
    <row r="280" spans="72:86" ht="17.25" thickBot="1">
      <c r="BT280" s="72"/>
      <c r="BU280" s="17"/>
      <c r="BV280" s="17"/>
      <c r="BW280" s="17"/>
      <c r="BX280" s="73"/>
      <c r="CD280" s="4">
        <f>+CD279+1</f>
        <v>105</v>
      </c>
      <c r="CE280" s="83" t="s">
        <v>26</v>
      </c>
      <c r="CF280" s="84">
        <v>6.1600000000000002E-2</v>
      </c>
      <c r="CG280" s="84">
        <v>7.3999999999999996E-2</v>
      </c>
      <c r="CH280" s="84">
        <v>8.9599999999999999E-2</v>
      </c>
    </row>
    <row r="281" spans="72:86">
      <c r="BT281" s="72"/>
      <c r="BU281" s="17"/>
      <c r="BV281" s="17"/>
      <c r="BW281" s="17"/>
      <c r="BX281" s="73"/>
    </row>
    <row r="282" spans="72:86">
      <c r="BT282" s="72"/>
      <c r="BU282" s="17"/>
      <c r="BV282" s="17"/>
      <c r="BW282" s="17"/>
      <c r="BX282" s="73"/>
    </row>
    <row r="283" spans="72:86" ht="14.25" thickBot="1">
      <c r="BT283" s="72"/>
      <c r="BU283" s="17"/>
      <c r="BV283" s="17"/>
      <c r="BW283" s="17"/>
      <c r="BX283" s="73"/>
      <c r="CD283" s="4">
        <f>BT262</f>
        <v>200</v>
      </c>
      <c r="CE283" s="494" t="str">
        <f>BU262</f>
        <v>Construção de rodovias e ferrovias</v>
      </c>
      <c r="CF283" s="494"/>
      <c r="CG283" s="494"/>
      <c r="CH283" s="494"/>
    </row>
    <row r="284" spans="72:86" ht="17.25" thickBot="1">
      <c r="BT284" s="72"/>
      <c r="BU284" s="17"/>
      <c r="BV284" s="17"/>
      <c r="BW284" s="17"/>
      <c r="BX284" s="73"/>
      <c r="CD284" s="4">
        <f>+CD283+1</f>
        <v>201</v>
      </c>
      <c r="CE284" s="83" t="s">
        <v>22</v>
      </c>
      <c r="CF284" s="84">
        <v>3.7999999999999999E-2</v>
      </c>
      <c r="CG284" s="84">
        <v>4.0099999999999997E-2</v>
      </c>
      <c r="CH284" s="84">
        <v>4.6699999999999998E-2</v>
      </c>
    </row>
    <row r="285" spans="72:86" ht="17.25" thickBot="1">
      <c r="BT285" s="72"/>
      <c r="BU285" s="17"/>
      <c r="BV285" s="17"/>
      <c r="BW285" s="17"/>
      <c r="BX285" s="73"/>
      <c r="CD285" s="4">
        <f>+CD284+1</f>
        <v>202</v>
      </c>
      <c r="CE285" s="83" t="s">
        <v>23</v>
      </c>
      <c r="CF285" s="84">
        <v>3.2000000000000002E-3</v>
      </c>
      <c r="CG285" s="84">
        <v>4.0000000000000001E-3</v>
      </c>
      <c r="CH285" s="84">
        <v>7.4000000000000003E-3</v>
      </c>
    </row>
    <row r="286" spans="72:86" ht="17.25" thickBot="1">
      <c r="BT286" s="496"/>
      <c r="BU286" s="497"/>
      <c r="BV286" s="497"/>
      <c r="BW286" s="497"/>
      <c r="BX286" s="498"/>
      <c r="CD286" s="4">
        <f>+CD285+1</f>
        <v>203</v>
      </c>
      <c r="CE286" s="83" t="s">
        <v>24</v>
      </c>
      <c r="CF286" s="84">
        <v>5.0000000000000001E-3</v>
      </c>
      <c r="CG286" s="84">
        <v>5.5999999999999999E-3</v>
      </c>
      <c r="CH286" s="84">
        <v>9.7000000000000003E-3</v>
      </c>
    </row>
    <row r="287" spans="72:86" ht="17.25" thickBot="1">
      <c r="BT287" s="72"/>
      <c r="BU287" s="17"/>
      <c r="BV287" s="17"/>
      <c r="BW287" s="17"/>
      <c r="BX287" s="73"/>
      <c r="CD287" s="4">
        <f>+CD286+1</f>
        <v>204</v>
      </c>
      <c r="CE287" s="83" t="s">
        <v>25</v>
      </c>
      <c r="CF287" s="84">
        <v>1.0200000000000001E-2</v>
      </c>
      <c r="CG287" s="84">
        <v>1.11E-2</v>
      </c>
      <c r="CH287" s="84">
        <v>1.21E-2</v>
      </c>
    </row>
    <row r="288" spans="72:86" ht="17.25" thickBot="1">
      <c r="BT288" s="72"/>
      <c r="BU288" s="17"/>
      <c r="BV288" s="17"/>
      <c r="BW288" s="17"/>
      <c r="BX288" s="73"/>
      <c r="CD288" s="4">
        <f>+CD287+1</f>
        <v>205</v>
      </c>
      <c r="CE288" s="83" t="s">
        <v>26</v>
      </c>
      <c r="CF288" s="84">
        <v>6.6400000000000001E-2</v>
      </c>
      <c r="CG288" s="84">
        <v>7.2999999999999995E-2</v>
      </c>
      <c r="CH288" s="84">
        <v>8.6900000000000005E-2</v>
      </c>
    </row>
    <row r="289" spans="72:86">
      <c r="BT289" s="72"/>
      <c r="BU289" s="17"/>
      <c r="BV289" s="17"/>
      <c r="BW289" s="17"/>
      <c r="BX289" s="73"/>
    </row>
    <row r="290" spans="72:86" ht="14.25" thickBot="1">
      <c r="BT290" s="85"/>
      <c r="BU290" s="86"/>
      <c r="BV290" s="86"/>
      <c r="BW290" s="86"/>
      <c r="BX290" s="87"/>
    </row>
    <row r="291" spans="72:86" ht="14.25" thickBot="1">
      <c r="BT291" s="496"/>
      <c r="BU291" s="497"/>
      <c r="BV291" s="497"/>
      <c r="BW291" s="497"/>
      <c r="BX291" s="498"/>
      <c r="CD291" s="4">
        <f>BT263</f>
        <v>300</v>
      </c>
      <c r="CE291" s="494" t="str">
        <f>BU263</f>
        <v>Construção de Redes de Abastecimento de Água, Coleta de Esgoto e Construções Correlatas</v>
      </c>
      <c r="CF291" s="494"/>
      <c r="CG291" s="494"/>
      <c r="CH291" s="494"/>
    </row>
    <row r="292" spans="72:86" ht="17.25" thickBot="1">
      <c r="BT292" s="499"/>
      <c r="BU292" s="500"/>
      <c r="BV292" s="500"/>
      <c r="BW292" s="500"/>
      <c r="BX292" s="501"/>
      <c r="CD292" s="4">
        <f>+CD291+1</f>
        <v>301</v>
      </c>
      <c r="CE292" s="88" t="s">
        <v>22</v>
      </c>
      <c r="CF292" s="89">
        <v>3.4299999999999997E-2</v>
      </c>
      <c r="CG292" s="89">
        <v>4.9299999999999997E-2</v>
      </c>
      <c r="CH292" s="89">
        <v>6.7100000000000007E-2</v>
      </c>
    </row>
    <row r="293" spans="72:86" ht="17.25" thickBot="1">
      <c r="BT293" s="499"/>
      <c r="BU293" s="500"/>
      <c r="BV293" s="500"/>
      <c r="BW293" s="500"/>
      <c r="BX293" s="501"/>
      <c r="CD293" s="4">
        <f>+CD292+1</f>
        <v>302</v>
      </c>
      <c r="CE293" s="83" t="s">
        <v>23</v>
      </c>
      <c r="CF293" s="84">
        <v>2.8E-3</v>
      </c>
      <c r="CG293" s="84">
        <v>4.8999999999999998E-3</v>
      </c>
      <c r="CH293" s="84">
        <v>7.4999999999999997E-3</v>
      </c>
    </row>
    <row r="294" spans="72:86" ht="17.25" thickBot="1">
      <c r="BT294" s="90"/>
      <c r="BU294" s="91"/>
      <c r="BV294" s="92"/>
      <c r="BW294" s="92"/>
      <c r="BX294" s="93"/>
      <c r="CD294" s="4">
        <f>+CD293+1</f>
        <v>303</v>
      </c>
      <c r="CE294" s="83" t="s">
        <v>24</v>
      </c>
      <c r="CF294" s="84">
        <v>0.01</v>
      </c>
      <c r="CG294" s="84">
        <v>1.3899999999999999E-2</v>
      </c>
      <c r="CH294" s="84">
        <v>1.7399999999999999E-2</v>
      </c>
    </row>
    <row r="295" spans="72:86" ht="17.25" thickBot="1">
      <c r="BT295" s="72"/>
      <c r="BU295" s="17"/>
      <c r="BV295" s="17"/>
      <c r="BW295" s="17"/>
      <c r="BX295" s="73"/>
      <c r="CD295" s="4">
        <f>+CD294+1</f>
        <v>304</v>
      </c>
      <c r="CE295" s="83" t="s">
        <v>25</v>
      </c>
      <c r="CF295" s="84">
        <v>9.4000000000000004E-3</v>
      </c>
      <c r="CG295" s="84">
        <v>9.9000000000000008E-3</v>
      </c>
      <c r="CH295" s="84">
        <v>1.17E-2</v>
      </c>
    </row>
    <row r="296" spans="72:86" ht="17.25" thickBot="1">
      <c r="BT296" s="85"/>
      <c r="BU296" s="86"/>
      <c r="BV296" s="86"/>
      <c r="BW296" s="86"/>
      <c r="BX296" s="87"/>
      <c r="CD296" s="4">
        <f>+CD295+1</f>
        <v>305</v>
      </c>
      <c r="CE296" s="83" t="s">
        <v>26</v>
      </c>
      <c r="CF296" s="84">
        <v>6.7400000000000002E-2</v>
      </c>
      <c r="CG296" s="84">
        <v>8.0399999999999999E-2</v>
      </c>
      <c r="CH296" s="84">
        <v>9.4E-2</v>
      </c>
    </row>
    <row r="297" spans="72:86">
      <c r="BT297" s="496"/>
      <c r="BU297" s="497"/>
      <c r="BV297" s="497"/>
      <c r="BW297" s="497"/>
      <c r="BX297" s="498"/>
    </row>
    <row r="298" spans="72:86" ht="14.25" thickBot="1">
      <c r="BT298" s="94"/>
      <c r="BU298" s="95" t="s">
        <v>54</v>
      </c>
      <c r="BV298" s="95" t="s">
        <v>55</v>
      </c>
      <c r="BW298" s="95" t="s">
        <v>56</v>
      </c>
      <c r="BX298" s="95" t="s">
        <v>57</v>
      </c>
      <c r="CD298" s="4">
        <f>BT264</f>
        <v>400</v>
      </c>
      <c r="CE298" s="494" t="str">
        <f>BU264</f>
        <v>Construção e Manutenção de Estações e Redes de Distribuição de Energia Elétrica</v>
      </c>
      <c r="CF298" s="494"/>
      <c r="CG298" s="494"/>
      <c r="CH298" s="494"/>
    </row>
    <row r="299" spans="72:86" ht="17.25" thickBot="1">
      <c r="BT299" s="94" t="s">
        <v>58</v>
      </c>
      <c r="BU299" s="95">
        <f>VLOOKUP(C10,BU261:BV266,2,0)</f>
        <v>400</v>
      </c>
      <c r="BV299" s="96">
        <f>VLOOKUP($BU299,$BT$310:$BX$315,3,0)</f>
        <v>0.24</v>
      </c>
      <c r="BW299" s="96">
        <f>VLOOKUP($BU299,$BT$310:$BX$315,4,0)</f>
        <v>0.25840000000000002</v>
      </c>
      <c r="BX299" s="96">
        <f>VLOOKUP($BU299,$BT$310:$BX$315,5,0)</f>
        <v>0.27860000000000001</v>
      </c>
      <c r="CD299" s="4">
        <f>+CD298+1</f>
        <v>401</v>
      </c>
      <c r="CE299" s="88" t="s">
        <v>22</v>
      </c>
      <c r="CF299" s="89">
        <v>5.2900000000000003E-2</v>
      </c>
      <c r="CG299" s="89">
        <v>5.9200000000000003E-2</v>
      </c>
      <c r="CH299" s="89">
        <v>7.9299999999999995E-2</v>
      </c>
    </row>
    <row r="300" spans="72:86" ht="33.75" thickBot="1">
      <c r="BT300" s="97" t="s">
        <v>22</v>
      </c>
      <c r="BU300" s="95">
        <f>+BU299+1</f>
        <v>401</v>
      </c>
      <c r="BV300" s="96">
        <f>VLOOKUP($BU300,$CD$275:$CH$316,3,0)</f>
        <v>5.2900000000000003E-2</v>
      </c>
      <c r="BW300" s="96">
        <f>VLOOKUP($BU300,$CD$275:$CH$316,4,0)</f>
        <v>5.9200000000000003E-2</v>
      </c>
      <c r="BX300" s="96">
        <f>VLOOKUP($BU300,$CD$275:$CH$316,5,0)</f>
        <v>7.9299999999999995E-2</v>
      </c>
      <c r="CD300" s="4">
        <f>+CD299+1</f>
        <v>402</v>
      </c>
      <c r="CE300" s="83" t="s">
        <v>23</v>
      </c>
      <c r="CF300" s="84">
        <v>2.5000000000000001E-3</v>
      </c>
      <c r="CG300" s="84">
        <v>5.1000000000000004E-3</v>
      </c>
      <c r="CH300" s="84">
        <v>5.5999999999999999E-3</v>
      </c>
    </row>
    <row r="301" spans="72:86" ht="17.25" thickBot="1">
      <c r="BT301" s="97" t="s">
        <v>23</v>
      </c>
      <c r="BU301" s="95">
        <f>+BU300+1</f>
        <v>402</v>
      </c>
      <c r="BV301" s="96">
        <f>VLOOKUP($BU301,$CD$275:$CH$316,3,0)</f>
        <v>2.5000000000000001E-3</v>
      </c>
      <c r="BW301" s="96">
        <f>VLOOKUP($BU301,$CD$275:$CH$316,4,0)</f>
        <v>5.1000000000000004E-3</v>
      </c>
      <c r="BX301" s="96">
        <f>VLOOKUP($BU301,$CD$275:$CH$316,5,0)</f>
        <v>5.5999999999999999E-3</v>
      </c>
      <c r="CD301" s="4">
        <f>+CD300+1</f>
        <v>403</v>
      </c>
      <c r="CE301" s="83" t="s">
        <v>24</v>
      </c>
      <c r="CF301" s="84">
        <v>0.01</v>
      </c>
      <c r="CG301" s="84">
        <v>1.4800000000000001E-2</v>
      </c>
      <c r="CH301" s="84">
        <v>1.9699999999999999E-2</v>
      </c>
    </row>
    <row r="302" spans="72:86" ht="17.25" thickBot="1">
      <c r="BT302" s="97" t="s">
        <v>24</v>
      </c>
      <c r="BU302" s="95">
        <f>+BU301+1</f>
        <v>403</v>
      </c>
      <c r="BV302" s="96">
        <f>VLOOKUP($BU302,$CD$275:$CH$316,3,0)</f>
        <v>0.01</v>
      </c>
      <c r="BW302" s="96">
        <f>VLOOKUP($BU302,$CD$275:$CH$316,4,0)</f>
        <v>1.4800000000000001E-2</v>
      </c>
      <c r="BX302" s="96">
        <f>VLOOKUP($BU302,$CD$275:$CH$316,5,0)</f>
        <v>1.9699999999999999E-2</v>
      </c>
      <c r="CD302" s="4">
        <f>+CD301+1</f>
        <v>404</v>
      </c>
      <c r="CE302" s="83" t="s">
        <v>25</v>
      </c>
      <c r="CF302" s="84">
        <v>1.01E-2</v>
      </c>
      <c r="CG302" s="84">
        <v>1.0699999999999999E-2</v>
      </c>
      <c r="CH302" s="84">
        <v>1.11E-2</v>
      </c>
    </row>
    <row r="303" spans="72:86" ht="33.75" thickBot="1">
      <c r="BT303" s="97" t="s">
        <v>25</v>
      </c>
      <c r="BU303" s="95">
        <f>+BU302+1</f>
        <v>404</v>
      </c>
      <c r="BV303" s="96">
        <f>VLOOKUP($BU303,$CD$275:$CH$316,3,0)</f>
        <v>1.01E-2</v>
      </c>
      <c r="BW303" s="96">
        <f>VLOOKUP($BU303,$CD$275:$CH$316,4,0)</f>
        <v>1.0699999999999999E-2</v>
      </c>
      <c r="BX303" s="96">
        <f>VLOOKUP($BU303,$CD$275:$CH$316,5,0)</f>
        <v>1.11E-2</v>
      </c>
      <c r="CD303" s="4">
        <f>+CD302+1</f>
        <v>405</v>
      </c>
      <c r="CE303" s="83" t="s">
        <v>26</v>
      </c>
      <c r="CF303" s="84">
        <v>0.08</v>
      </c>
      <c r="CG303" s="84">
        <v>8.3099999999999993E-2</v>
      </c>
      <c r="CH303" s="84">
        <v>9.5100000000000004E-2</v>
      </c>
    </row>
    <row r="304" spans="72:86" ht="17.25" thickBot="1">
      <c r="BT304" s="97" t="s">
        <v>26</v>
      </c>
      <c r="BU304" s="95">
        <f>+BU303+1</f>
        <v>405</v>
      </c>
      <c r="BV304" s="96">
        <f>VLOOKUP($BU304,$CD$275:$CH$316,3,0)</f>
        <v>0.08</v>
      </c>
      <c r="BW304" s="96">
        <f>VLOOKUP($BU304,$CD$275:$CH$316,4,0)</f>
        <v>8.3099999999999993E-2</v>
      </c>
      <c r="BX304" s="96">
        <f>VLOOKUP($BU304,$CD$275:$CH$316,5,0)</f>
        <v>9.5100000000000004E-2</v>
      </c>
      <c r="CD304" s="4">
        <f>BT265</f>
        <v>500</v>
      </c>
      <c r="CE304" s="494" t="str">
        <f>BU265</f>
        <v>Portuárias, Marítimas e Fluviais</v>
      </c>
      <c r="CF304" s="494"/>
      <c r="CG304" s="494"/>
      <c r="CH304" s="494"/>
    </row>
    <row r="305" spans="72:86" ht="17.25" thickBot="1">
      <c r="BT305" s="72"/>
      <c r="BU305" s="17"/>
      <c r="BV305" s="17"/>
      <c r="BW305" s="17"/>
      <c r="BX305" s="73"/>
      <c r="CD305" s="4">
        <f>+CD304+1</f>
        <v>501</v>
      </c>
      <c r="CE305" s="88" t="s">
        <v>22</v>
      </c>
      <c r="CF305" s="89">
        <v>0.04</v>
      </c>
      <c r="CG305" s="89">
        <v>5.5199999999999999E-2</v>
      </c>
      <c r="CH305" s="89">
        <v>7.85E-2</v>
      </c>
    </row>
    <row r="306" spans="72:86" ht="17.25" thickBot="1">
      <c r="CD306" s="4">
        <f>+CD305+1</f>
        <v>502</v>
      </c>
      <c r="CE306" s="83" t="s">
        <v>23</v>
      </c>
      <c r="CF306" s="84">
        <v>8.0999999999999996E-3</v>
      </c>
      <c r="CG306" s="84">
        <v>1.2200000000000001E-2</v>
      </c>
      <c r="CH306" s="84">
        <v>1.9900000000000001E-2</v>
      </c>
    </row>
    <row r="307" spans="72:86" ht="17.25" thickBot="1">
      <c r="CD307" s="4">
        <f>+CD306+1</f>
        <v>503</v>
      </c>
      <c r="CE307" s="83" t="s">
        <v>24</v>
      </c>
      <c r="CF307" s="84">
        <v>1.46E-2</v>
      </c>
      <c r="CG307" s="84">
        <v>2.3199999999999998E-2</v>
      </c>
      <c r="CH307" s="84">
        <v>3.1600000000000003E-2</v>
      </c>
    </row>
    <row r="308" spans="72:86" ht="17.25" thickBot="1">
      <c r="CD308" s="4">
        <f>+CD307+1</f>
        <v>504</v>
      </c>
      <c r="CE308" s="83" t="s">
        <v>25</v>
      </c>
      <c r="CF308" s="84">
        <v>9.4000000000000004E-3</v>
      </c>
      <c r="CG308" s="84">
        <v>1.0200000000000001E-2</v>
      </c>
      <c r="CH308" s="84">
        <v>1.3299999999999999E-2</v>
      </c>
    </row>
    <row r="309" spans="72:86" ht="17.25" thickBot="1">
      <c r="BV309" s="98" t="s">
        <v>59</v>
      </c>
      <c r="BW309" s="99" t="s">
        <v>56</v>
      </c>
      <c r="BX309" s="99" t="s">
        <v>60</v>
      </c>
      <c r="CD309" s="4">
        <f>+CD308+1</f>
        <v>505</v>
      </c>
      <c r="CE309" s="83" t="s">
        <v>26</v>
      </c>
      <c r="CF309" s="84">
        <v>7.1400000000000005E-2</v>
      </c>
      <c r="CG309" s="84">
        <v>8.4000000000000005E-2</v>
      </c>
      <c r="CH309" s="84">
        <v>0.1043</v>
      </c>
    </row>
    <row r="310" spans="72:86" ht="17.25" thickBot="1">
      <c r="BT310" s="4">
        <f>BT261</f>
        <v>100</v>
      </c>
      <c r="BU310" s="88" t="str">
        <f t="shared" ref="BU310:BU315" si="2">VLOOKUP(BT310,BT261:BU266,2,0)</f>
        <v>Construção de edificios</v>
      </c>
      <c r="BV310" s="89">
        <v>0.2034</v>
      </c>
      <c r="BW310" s="89">
        <v>0.22120000000000001</v>
      </c>
      <c r="BX310" s="89">
        <v>0.25</v>
      </c>
    </row>
    <row r="311" spans="72:86" ht="33.75" thickBot="1">
      <c r="BT311" s="4">
        <v>200</v>
      </c>
      <c r="BU311" s="88" t="str">
        <f t="shared" si="2"/>
        <v>Construção de rodovias e ferrovias</v>
      </c>
      <c r="BV311" s="84">
        <v>0.19600000000000001</v>
      </c>
      <c r="BW311" s="84">
        <v>0.2097</v>
      </c>
      <c r="BX311" s="84">
        <v>0.24229999999999999</v>
      </c>
      <c r="CD311" s="4">
        <f>BT266</f>
        <v>600</v>
      </c>
      <c r="CE311" s="494" t="str">
        <f>BU266</f>
        <v>Fornecimento de Materiais e Equipamentos</v>
      </c>
      <c r="CF311" s="494"/>
      <c r="CG311" s="494"/>
      <c r="CH311" s="494"/>
    </row>
    <row r="312" spans="72:86" ht="66.75" thickBot="1">
      <c r="BT312" s="4">
        <f>BT263</f>
        <v>300</v>
      </c>
      <c r="BU312" s="88" t="str">
        <f t="shared" si="2"/>
        <v>Construção de Redes de Abastecimento de Água, Coleta de Esgoto e Construções Correlatas</v>
      </c>
      <c r="BV312" s="84">
        <v>0.20760000000000001</v>
      </c>
      <c r="BW312" s="84">
        <v>0.24179999999999999</v>
      </c>
      <c r="BX312" s="84">
        <v>0.26440000000000002</v>
      </c>
      <c r="CD312" s="4">
        <f>+CD311+1</f>
        <v>601</v>
      </c>
      <c r="CE312" s="88" t="s">
        <v>22</v>
      </c>
      <c r="CF312" s="89">
        <v>1.4999999999999999E-2</v>
      </c>
      <c r="CG312" s="89">
        <v>3.4500000000000003E-2</v>
      </c>
      <c r="CH312" s="89">
        <v>4.4900000000000002E-2</v>
      </c>
    </row>
    <row r="313" spans="72:86" ht="66.75" thickBot="1">
      <c r="BT313" s="4">
        <v>400</v>
      </c>
      <c r="BU313" s="88" t="str">
        <f t="shared" si="2"/>
        <v>Construção e Manutenção de Estações e Redes de Distribuição de Energia Elétrica</v>
      </c>
      <c r="BV313" s="84">
        <v>0.24</v>
      </c>
      <c r="BW313" s="84">
        <v>0.25840000000000002</v>
      </c>
      <c r="BX313" s="84">
        <v>0.27860000000000001</v>
      </c>
      <c r="CD313" s="4">
        <f>+CD312+1</f>
        <v>602</v>
      </c>
      <c r="CE313" s="83" t="s">
        <v>23</v>
      </c>
      <c r="CF313" s="84">
        <v>3.0000000000000001E-3</v>
      </c>
      <c r="CG313" s="84">
        <v>4.7999999999999996E-3</v>
      </c>
      <c r="CH313" s="84">
        <v>8.2000000000000007E-3</v>
      </c>
    </row>
    <row r="314" spans="72:86" ht="33.75" thickBot="1">
      <c r="BT314" s="4">
        <v>500</v>
      </c>
      <c r="BU314" s="88" t="str">
        <f t="shared" si="2"/>
        <v>Portuárias, Marítimas e Fluviais</v>
      </c>
      <c r="BV314" s="84">
        <v>0.22800000000000001</v>
      </c>
      <c r="BW314" s="84">
        <v>0.27479999999999999</v>
      </c>
      <c r="BX314" s="84">
        <v>0.3095</v>
      </c>
      <c r="CD314" s="4">
        <f>+CD313+1</f>
        <v>603</v>
      </c>
      <c r="CE314" s="83" t="s">
        <v>24</v>
      </c>
      <c r="CF314" s="84">
        <v>5.5999999999999999E-3</v>
      </c>
      <c r="CG314" s="84">
        <v>8.5000000000000006E-3</v>
      </c>
      <c r="CH314" s="84">
        <v>8.8999999999999999E-3</v>
      </c>
    </row>
    <row r="315" spans="72:86" ht="33.75" thickBot="1">
      <c r="BT315" s="4">
        <v>600</v>
      </c>
      <c r="BU315" s="88" t="str">
        <f t="shared" si="2"/>
        <v>Fornecimento de Materiais e Equipamentos</v>
      </c>
      <c r="BV315" s="84">
        <v>0.111</v>
      </c>
      <c r="BW315" s="84">
        <v>0.14019999999999999</v>
      </c>
      <c r="BX315" s="84">
        <v>0.16800000000000001</v>
      </c>
      <c r="CD315" s="4">
        <f>+CD314+1</f>
        <v>604</v>
      </c>
      <c r="CE315" s="83" t="s">
        <v>25</v>
      </c>
      <c r="CF315" s="84">
        <v>8.5000000000000006E-3</v>
      </c>
      <c r="CG315" s="84">
        <v>8.5000000000000006E-3</v>
      </c>
      <c r="CH315" s="84">
        <v>1.11E-2</v>
      </c>
    </row>
    <row r="316" spans="72:86" ht="17.25" thickBot="1">
      <c r="CD316" s="4">
        <f>+CD315+1</f>
        <v>605</v>
      </c>
      <c r="CE316" s="83" t="s">
        <v>26</v>
      </c>
      <c r="CF316" s="84">
        <v>3.5000000000000003E-2</v>
      </c>
      <c r="CG316" s="84">
        <v>5.11E-2</v>
      </c>
      <c r="CH316" s="84">
        <v>6.2199999999999998E-2</v>
      </c>
    </row>
  </sheetData>
  <mergeCells count="31">
    <mergeCell ref="K20:AV21"/>
    <mergeCell ref="B33:F33"/>
    <mergeCell ref="B5:F5"/>
    <mergeCell ref="B8:F8"/>
    <mergeCell ref="C10:F10"/>
    <mergeCell ref="B16:F16"/>
    <mergeCell ref="D20:F20"/>
    <mergeCell ref="D22:F22"/>
    <mergeCell ref="D23:F23"/>
    <mergeCell ref="D27:E27"/>
    <mergeCell ref="B29:F29"/>
    <mergeCell ref="B30:F30"/>
    <mergeCell ref="B34:F34"/>
    <mergeCell ref="E49:F49"/>
    <mergeCell ref="B51:F51"/>
    <mergeCell ref="B56:F56"/>
    <mergeCell ref="B58:D58"/>
    <mergeCell ref="E58:F58"/>
    <mergeCell ref="CE311:CH311"/>
    <mergeCell ref="D60:E60"/>
    <mergeCell ref="BT259:BX259"/>
    <mergeCell ref="CE275:CH275"/>
    <mergeCell ref="CE283:CH283"/>
    <mergeCell ref="BT286:BX286"/>
    <mergeCell ref="BT291:BX291"/>
    <mergeCell ref="CE291:CH291"/>
    <mergeCell ref="BT292:BX292"/>
    <mergeCell ref="BT293:BX293"/>
    <mergeCell ref="BT297:BX297"/>
    <mergeCell ref="CE298:CH298"/>
    <mergeCell ref="CE304:CH304"/>
  </mergeCells>
  <conditionalFormatting sqref="F36:F40">
    <cfRule type="cellIs" dxfId="3" priority="1" stopIfTrue="1" operator="between">
      <formula>$C36</formula>
      <formula>$E36</formula>
    </cfRule>
  </conditionalFormatting>
  <conditionalFormatting sqref="B56:D60 E56:F57 E59:F60">
    <cfRule type="expression" dxfId="2" priority="2" stopIfTrue="1">
      <formula>OR($F$12="NÃO",$F$12="")</formula>
    </cfRule>
  </conditionalFormatting>
  <conditionalFormatting sqref="E49:F49">
    <cfRule type="expression" dxfId="1" priority="3" stopIfTrue="1">
      <formula>$F$12="SIM"</formula>
    </cfRule>
  </conditionalFormatting>
  <conditionalFormatting sqref="E58:F58">
    <cfRule type="expression" dxfId="0" priority="4" stopIfTrue="1">
      <formula>OR($F$12="NÃO",$F$12="")</formula>
    </cfRule>
  </conditionalFormatting>
  <dataValidations count="5">
    <dataValidation type="decimal" allowBlank="1" showInputMessage="1" showErrorMessage="1" sqref="F42:F43">
      <formula1>C42</formula1>
      <formula2>E42</formula2>
    </dataValidation>
    <dataValidation type="decimal" allowBlank="1" showInputMessage="1" showErrorMessage="1" errorTitle="FORA DO INTERVALO" error="Deve-se adotar valor entre o 1º e 3º quartil" sqref="F36:F40">
      <formula1>C36</formula1>
      <formula2>E36</formula2>
    </dataValidation>
    <dataValidation type="list" allowBlank="1" showInputMessage="1" showErrorMessage="1" sqref="F12">
      <formula1>"SIM, NÃO"</formula1>
    </dataValidation>
    <dataValidation type="list" allowBlank="1" showInputMessage="1" showErrorMessage="1" sqref="C10:F10">
      <formula1>$BU$261:$BU$266</formula1>
    </dataValidation>
    <dataValidation type="list" allowBlank="1" showInputMessage="1" showErrorMessage="1" sqref="E21:F21">
      <formula1>$CE$270:$CE$271</formula1>
    </dataValidation>
  </dataValidations>
  <printOptions horizontalCentered="1" gridLines="1"/>
  <pageMargins left="0.78740157480314965" right="0.78740157480314965" top="1.9685039370078741" bottom="0.78740157480314965" header="0.31496062992125984" footer="0.31496062992125984"/>
  <pageSetup paperSize="9" scale="75" orientation="portrait" r:id="rId1"/>
  <headerFooter>
    <oddFooter>&amp;RPágina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79</xdr:col>
                <xdr:colOff>0</xdr:colOff>
                <xdr:row>243</xdr:row>
                <xdr:rowOff>0</xdr:rowOff>
              </from>
              <to>
                <xdr:col>79</xdr:col>
                <xdr:colOff>0</xdr:colOff>
                <xdr:row>244</xdr:row>
                <xdr:rowOff>76200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0</xdr:col>
                <xdr:colOff>57150</xdr:colOff>
                <xdr:row>44</xdr:row>
                <xdr:rowOff>0</xdr:rowOff>
              </from>
              <to>
                <xdr:col>5</xdr:col>
                <xdr:colOff>714375</xdr:colOff>
                <xdr:row>47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CRONO_FIN</vt:lpstr>
      <vt:lpstr>PLANILHA_ORÇ</vt:lpstr>
      <vt:lpstr>COMPOSIÇÃO</vt:lpstr>
      <vt:lpstr>BDI</vt:lpstr>
      <vt:lpstr>BDI!Area_de_impressao</vt:lpstr>
      <vt:lpstr>COMPOSIÇÃO!Area_de_impressao</vt:lpstr>
      <vt:lpstr>CRONO_FIN!Area_de_impressao</vt:lpstr>
      <vt:lpstr>PLANILHA_ORÇ!Area_de_impressao</vt:lpstr>
      <vt:lpstr>BDI!Titulos_de_impressao</vt:lpstr>
      <vt:lpstr>COMPOSIÇÃO!Titulos_de_impressao</vt:lpstr>
      <vt:lpstr>CRONO_FIN!Titulos_de_impressao</vt:lpstr>
      <vt:lpstr>PLANILHA_ORÇ!Titulos_de_impressao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CONSTRUTORA B&amp;C</dc:creator>
  <cp:lastModifiedBy>CONSTRUTORA B&amp;C</cp:lastModifiedBy>
  <cp:lastPrinted>2020-02-14T01:13:57Z</cp:lastPrinted>
  <dcterms:created xsi:type="dcterms:W3CDTF">2019-03-16T00:28:04Z</dcterms:created>
  <dcterms:modified xsi:type="dcterms:W3CDTF">2020-02-14T12:58:59Z</dcterms:modified>
</cp:coreProperties>
</file>