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155" tabRatio="845" activeTab="0"/>
  </bookViews>
  <sheets>
    <sheet name="Planilha Resumo" sheetId="1" r:id="rId1"/>
    <sheet name="Planilha" sheetId="2" r:id="rId2"/>
    <sheet name="Cronograma Fisíco Financeiro" sheetId="3" r:id="rId3"/>
    <sheet name="Memória de Cálculo" sheetId="4" r:id="rId4"/>
    <sheet name="Plan1" sheetId="5" r:id="rId5"/>
    <sheet name="Plan2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2">'Cronograma Fisíco Financeiro'!$A$1:$P$30</definedName>
    <definedName name="_xlnm.Print_Area" localSheetId="3">'Memória de Cálculo'!$A$1:$G$118</definedName>
    <definedName name="_xlnm.Print_Area" localSheetId="4">'Plan1'!$A$1:$H$48</definedName>
    <definedName name="_xlnm.Print_Area" localSheetId="1">'Planilha'!$A$1:$M$127</definedName>
    <definedName name="_xlnm.Print_Area" localSheetId="0">'Planilha Resumo'!$A$1:$F$49</definedName>
    <definedName name="BOLETIM">#REF!</definedName>
    <definedName name="CONTRATO">'[2]APONT'!$B$5:$G$426</definedName>
    <definedName name="G">#REF!</definedName>
    <definedName name="Print_Area_MI">#REF!</definedName>
    <definedName name="_xlnm.Print_Titles" localSheetId="3">'Memória de Cálculo'!$1:$9</definedName>
    <definedName name="_xlnm.Print_Titles" localSheetId="1">'Planilha'!$1:$14</definedName>
    <definedName name="un">#REF!</definedName>
    <definedName name="W">#REF!</definedName>
  </definedNames>
  <calcPr fullCalcOnLoad="1"/>
</workbook>
</file>

<file path=xl/sharedStrings.xml><?xml version="1.0" encoding="utf-8"?>
<sst xmlns="http://schemas.openxmlformats.org/spreadsheetml/2006/main" count="696" uniqueCount="350">
  <si>
    <t>ITEM</t>
  </si>
  <si>
    <t>DMT</t>
  </si>
  <si>
    <t>1.0</t>
  </si>
  <si>
    <t>CODIGO</t>
  </si>
  <si>
    <t>UNID</t>
  </si>
  <si>
    <t>SINAPI</t>
  </si>
  <si>
    <t>QUANTIDADE</t>
  </si>
  <si>
    <t>PREÇO TOTAL R$ CONTRATO</t>
  </si>
  <si>
    <t xml:space="preserve">  ESTADO DO MATO GROSSO DO SUL</t>
  </si>
  <si>
    <t xml:space="preserve">   SECRETARIA DE INFRA ESTRUTURA</t>
  </si>
  <si>
    <t>OBRA:</t>
  </si>
  <si>
    <t>LOCAL:</t>
  </si>
  <si>
    <t>CONTRATO Nº:</t>
  </si>
  <si>
    <t>SERVIÇO</t>
  </si>
  <si>
    <t xml:space="preserve">VALOR TOTAL R$ </t>
  </si>
  <si>
    <t xml:space="preserve">VALOR UNITÁRIO S/ BDI R$ </t>
  </si>
  <si>
    <t>3.0</t>
  </si>
  <si>
    <t>PLANILHA ORÇAMENTÁRIA</t>
  </si>
  <si>
    <t>IMPLANTAÇÃO DE SISTEMA DE ABASTECIMENTO DE ÁGUA</t>
  </si>
  <si>
    <t>H</t>
  </si>
  <si>
    <t>SINAPI: JANEIRO/2017 C/ DESONERAÇÃO - ENCARGOS SOCIAIS DESONERADOS: 88,32%(HORA) 50,35%(MÊS)</t>
  </si>
  <si>
    <t>SUBTOTAL</t>
  </si>
  <si>
    <t>PERC.</t>
  </si>
  <si>
    <t>SERVIÇOS TÉCNICOS</t>
  </si>
  <si>
    <t>M</t>
  </si>
  <si>
    <t>74209/001</t>
  </si>
  <si>
    <t>M²</t>
  </si>
  <si>
    <t>4.0</t>
  </si>
  <si>
    <t>5.0</t>
  </si>
  <si>
    <t>M³</t>
  </si>
  <si>
    <t>73888/001</t>
  </si>
  <si>
    <t>6.0</t>
  </si>
  <si>
    <t>74218/001</t>
  </si>
  <si>
    <t>KIT CAVALETE PVC COM REGISTRO 3/4" - FORNECIMENTO E INSTALACAO</t>
  </si>
  <si>
    <t>PREFEITURA MUNICIPAL DE CORGUINHO</t>
  </si>
  <si>
    <t>ASSENTAMENTO VISTA ALEGRE E RANCHO ALEGRE</t>
  </si>
  <si>
    <t>BDI: 29,90%</t>
  </si>
  <si>
    <t>CANTEIRO DE OBRA</t>
  </si>
  <si>
    <t>1.1</t>
  </si>
  <si>
    <t>SERVIÇOS</t>
  </si>
  <si>
    <t>1.1.1</t>
  </si>
  <si>
    <t>EXECUÇÃO DE ESCRITÓRIO EM CANTEIRO DE OBRA EM CHAPA DE MADEIRA COMPENSADA</t>
  </si>
  <si>
    <r>
      <t>M</t>
    </r>
    <r>
      <rPr>
        <sz val="10"/>
        <rFont val="Calibri"/>
        <family val="2"/>
      </rPr>
      <t>²</t>
    </r>
  </si>
  <si>
    <t>74039/001</t>
  </si>
  <si>
    <t>1.1.2</t>
  </si>
  <si>
    <t xml:space="preserve"> CERCA COM MOUROES DE MADEIRA ROLICA, DIAMETRO 11CM, ESPACAMENTO DE 2M, ALTURA LIVRE DE 1M, CRAVADOS 0,5M, COM 5 FIOS DE ARAME FARPADO Nº 14</t>
  </si>
  <si>
    <t>1.1.3</t>
  </si>
  <si>
    <t>ENTRADA PROVISORIA DE ENERGIA ELETRICA AEREA TRIFASICA 40A EM POSTE MADEIRA</t>
  </si>
  <si>
    <t xml:space="preserve">UN   </t>
  </si>
  <si>
    <t>1.1.4</t>
  </si>
  <si>
    <t xml:space="preserve"> PLACA DE OBRA EM CHAPA DE ACO GALVANIZADO </t>
  </si>
  <si>
    <t>1.2</t>
  </si>
  <si>
    <t>ADMINISTRAÇÃO LOCAL</t>
  </si>
  <si>
    <t>1.2.1</t>
  </si>
  <si>
    <t>ENGENHEIRO RESIDENTE PLENO</t>
  </si>
  <si>
    <t>1.2.2</t>
  </si>
  <si>
    <t xml:space="preserve">MESTRE DE OBRAS   </t>
  </si>
  <si>
    <t>1.2.4</t>
  </si>
  <si>
    <t>VEICULO COMERCIAL LEVE (PICK-UP) CAPACIDADE 700KG</t>
  </si>
  <si>
    <t>REDE DE DISTRIBUIÇÃO</t>
  </si>
  <si>
    <t>2.1</t>
  </si>
  <si>
    <t xml:space="preserve">SERVIÇOS </t>
  </si>
  <si>
    <t>2.1.1</t>
  </si>
  <si>
    <t>2.1.1.1</t>
  </si>
  <si>
    <t xml:space="preserve">LOCAÇÃO DE REDES DE ÁGUA </t>
  </si>
  <si>
    <t>2.1.1.2</t>
  </si>
  <si>
    <t xml:space="preserve"> CADASTRO DE REDES, INCLUSIVE DESENHISTA</t>
  </si>
  <si>
    <t>TOTAL DO ITEM - 1</t>
  </si>
  <si>
    <t>2.1.2</t>
  </si>
  <si>
    <t>MOVIMENTO DE TERRA</t>
  </si>
  <si>
    <t>2.1.2.1</t>
  </si>
  <si>
    <t xml:space="preserve"> ESCAVACAO MECANICA DE VALA EM MATERIAL DE 2A. CATEGORIA ATE 2 M DE PROFUNDIDADE COM UTILIZACAO DE ESCAVADEIRA HIDRAULICA</t>
  </si>
  <si>
    <t>2.1.2.2</t>
  </si>
  <si>
    <t xml:space="preserve"> REATERRO MECANIZADO DE VALA COM ESCAVADEIRA HIDRÁULICA </t>
  </si>
  <si>
    <t>2.1.3</t>
  </si>
  <si>
    <t>ASSENTAMENTO</t>
  </si>
  <si>
    <t>2.1.3.1</t>
  </si>
  <si>
    <t xml:space="preserve"> ASSENTAMENTO TUBO PVC COM JUNTA ELASTICA, DN 50 MM - (OU RPVC, OU PVC DEFOFO, OU PRFV) - PARA AGUA.</t>
  </si>
  <si>
    <t>TOTAL DO ITEM - 2</t>
  </si>
  <si>
    <t>MATERIAIS</t>
  </si>
  <si>
    <t>00009844.</t>
  </si>
  <si>
    <t>TUBO PVC PBA, CLASSE 12, JE, DN 50/DE 60 MM, REDE AGUA (NBR 5647) M C 8,66</t>
  </si>
  <si>
    <t xml:space="preserve"> LUVA DE CORRER, PVC PBA, JE, DN 50 / DE 60 MM, PARA REDE AGUA (NBR 10351) </t>
  </si>
  <si>
    <t xml:space="preserve"> CAP, PVC PBA, JE, DN 50 / DE 60 MM, PARA REDE DE AGUA (NBR 10351) </t>
  </si>
  <si>
    <t xml:space="preserve"> TE, PVC PBA, BBB, 90 GRAUS, DN 50 / DE 60 MM, PARA REDE AGUA (NBR 10351) </t>
  </si>
  <si>
    <t xml:space="preserve"> CURVA PVC PBA, JE, PB, 90 GRAUS, DN 50 / DE 60 MM, PARA REDE AGUA (NBR 10351) </t>
  </si>
  <si>
    <t xml:space="preserve">ADAPTADOR, PVC PBA, BOLSA/ROSCA, JE, DN 50 / DE 60 MM </t>
  </si>
  <si>
    <t>TOTAL DO ITEM - 3</t>
  </si>
  <si>
    <t>3.1</t>
  </si>
  <si>
    <t>4.1</t>
  </si>
  <si>
    <t>4.1.1</t>
  </si>
  <si>
    <t>74253/001</t>
  </si>
  <si>
    <t>RAMAL PREDIAL EM TUBO PEAD 20MM - FORNECIMENTO, INSTALAÇÃO, ESCAVAÇÃO 
E REATERRO</t>
  </si>
  <si>
    <t xml:space="preserve"> LIGACAO DA REDE 50MM AO RAMAL PREDIAL 1/2" </t>
  </si>
  <si>
    <t>4.2</t>
  </si>
  <si>
    <t>4.2.1</t>
  </si>
  <si>
    <t>ADAPTADOR DE COMPRESSAO EM POLIPROPILENO (PP), PARA TUBO EM PEAD, 20 MM X 3/4" - LIGACAO PREDIAL DE AGUA (NTS 179)</t>
  </si>
  <si>
    <t>4.2.2</t>
  </si>
  <si>
    <t>COLAR TOMADA PVC C/ TRAVAS SAIDA ROSCA DE 50 MM X 3/4" P/ LIGACAO PREDIAL</t>
  </si>
  <si>
    <t>TOTAL DO ITEM 4</t>
  </si>
  <si>
    <t>MURETA DO QUADRO DE COMANDO E TRATAMENTO</t>
  </si>
  <si>
    <t>Composição 01</t>
  </si>
  <si>
    <t>5.1.1</t>
  </si>
  <si>
    <t>CONSTRUÇÃO DE MURETA PARA QUADRO DE COMANDO E TRATAMENTO, MEDINDO (1,40x0,60x1,80m), CONFORME PROJETO.</t>
  </si>
  <si>
    <t>Cotação</t>
  </si>
  <si>
    <t>5.1.2</t>
  </si>
  <si>
    <t>DOSADOR DE CLORO ORGANICO (60MM OU 2" NOMINAL), MATERIAL DE COMPOSIÇÃO DE CORPO EM PVC RESISTENTE A INTEMPÉRIES E RAIOS UV, COM CONTROLE DE CLORO RIGOROSO, MILIMÉTRICO (VAZÃO/M³), RESISTENTE 8KG/CM³, VOLUME DE CLORAÇÃO 6,0M³/H, GARANTIA 5 ANOS.</t>
  </si>
  <si>
    <t>5.1.3</t>
  </si>
  <si>
    <t>INSTALAÇÃO DE DOSADOR</t>
  </si>
  <si>
    <t>5.1.4</t>
  </si>
  <si>
    <t>PASTILHAS ORGANICAS DE TRICLORO, COM REGISTRO NA ANVISA</t>
  </si>
  <si>
    <t>5.1</t>
  </si>
  <si>
    <t>5.2</t>
  </si>
  <si>
    <t>AUTOMATIZAÇÃO</t>
  </si>
  <si>
    <t>73768/002</t>
  </si>
  <si>
    <t>5.2.1</t>
  </si>
  <si>
    <t>CABO TELEFONICO FE 1,0MM, 2 CONDUTORES (USO EXTERNO) - FORNECIMENTO</t>
  </si>
  <si>
    <t>5.2.2</t>
  </si>
  <si>
    <t>CHAVE DE BOIA AUTOMÁTICA SUPERIOR 10A/250V - FORNECIMENTO E INSTALACAO</t>
  </si>
  <si>
    <t>6.1</t>
  </si>
  <si>
    <t>URBANIZAÇÃO</t>
  </si>
  <si>
    <t>74143/001</t>
  </si>
  <si>
    <t>CERCA COM MOUROES DE CONCRETO, RETO, 15X15CM, ESPACAMENTO DE 3M, CRAVADOS 0,5M, ESCORAS DE 10X10CM NOS CANTOS, COM 12 FIOS DE ARAME DE ACO OVALADO 15X17</t>
  </si>
  <si>
    <t>74238/002</t>
  </si>
  <si>
    <t>PORTAO EM TELA ARAME GALVANIZADO N.12 MALHA 2" E MOLDURA EM TUBOS DE A 2M, COM TELA DE ARAME GALVANIZADO, FIO 14 BWG E MALHA QUADRADA 5X5CM</t>
  </si>
  <si>
    <t>6.4</t>
  </si>
  <si>
    <t>ADAPTADOR, PVC PBA, PONTA/ROSCA, JE, DN 50 / DE 60 MM</t>
  </si>
  <si>
    <t>ADAPTADOR CURTO COM BOLSA E ROSCA PARA REGISTRO, PVC, SOLDÁVEL, DN 60M</t>
  </si>
  <si>
    <t>REGISTRO GAVETA BRUTO EM LATAO FORJADO, BITOLA 2 "</t>
  </si>
  <si>
    <t xml:space="preserve">UNIAO PVC, SOLDAVEL, 60 MM, PARA AGUA FRIA PREDIAL </t>
  </si>
  <si>
    <t>3.1.1</t>
  </si>
  <si>
    <t>3.1.2</t>
  </si>
  <si>
    <t>3.1.3</t>
  </si>
  <si>
    <t>3.1.4</t>
  </si>
  <si>
    <t>3.1.5</t>
  </si>
  <si>
    <t>3.1.6</t>
  </si>
  <si>
    <t>000048.</t>
  </si>
  <si>
    <t xml:space="preserve">ESTADO DE MATO GROSSO DO SUL </t>
  </si>
  <si>
    <t xml:space="preserve">MEMÓRIA DE CÁLCULO </t>
  </si>
  <si>
    <t xml:space="preserve">REFERENCIA </t>
  </si>
  <si>
    <t>SINAPI JAN. 2017</t>
  </si>
  <si>
    <t>REF. SINAPI</t>
  </si>
  <si>
    <t>DESCRIÇÃO DO ITEM</t>
  </si>
  <si>
    <t>QUANT</t>
  </si>
  <si>
    <t>CALCULO</t>
  </si>
  <si>
    <t>CANTEIRO DE OBRAS</t>
  </si>
  <si>
    <t xml:space="preserve">10  X 4 </t>
  </si>
  <si>
    <t xml:space="preserve">01 UNIDADE </t>
  </si>
  <si>
    <r>
      <t>M</t>
    </r>
    <r>
      <rPr>
        <sz val="10"/>
        <rFont val="Calibri"/>
        <family val="2"/>
      </rPr>
      <t>³</t>
    </r>
  </si>
  <si>
    <t>00003825.</t>
  </si>
  <si>
    <t>00001206.</t>
  </si>
  <si>
    <t>00007048.</t>
  </si>
  <si>
    <t>00001845.</t>
  </si>
  <si>
    <t>4.1.2</t>
  </si>
  <si>
    <t>4.1.3</t>
  </si>
  <si>
    <t>UND</t>
  </si>
  <si>
    <t xml:space="preserve">COMPOSIÇÃO </t>
  </si>
  <si>
    <t>Composição</t>
  </si>
  <si>
    <t>01 UNIDADE</t>
  </si>
  <si>
    <t>6.2</t>
  </si>
  <si>
    <t>LOCAL: CORGUINHO - MS</t>
  </si>
  <si>
    <t xml:space="preserve">              BDI 29,90%</t>
  </si>
  <si>
    <t>ASSENTAMENTO VISTA ALEGRE</t>
  </si>
  <si>
    <t>5 X 3</t>
  </si>
  <si>
    <t>2 X 4</t>
  </si>
  <si>
    <t>KG</t>
  </si>
  <si>
    <t>02 UNIDADE</t>
  </si>
  <si>
    <t xml:space="preserve">2 UNIDADE </t>
  </si>
  <si>
    <t xml:space="preserve">70 UNIDADE </t>
  </si>
  <si>
    <t xml:space="preserve">40 METROS </t>
  </si>
  <si>
    <t>TOTAL DO ITEM 5</t>
  </si>
  <si>
    <t>3 METROS CADA = 6</t>
  </si>
  <si>
    <t>(10 + 10 + 10 + 10 - 3) X 2</t>
  </si>
  <si>
    <t>CASA DE CLORAÇÃO</t>
  </si>
  <si>
    <t>5.3</t>
  </si>
  <si>
    <t>5.3.1</t>
  </si>
  <si>
    <t>5.3.2</t>
  </si>
  <si>
    <t>12 METROS PREVISTO CADA CASA DE CLORAÇÃO = 24 METROS</t>
  </si>
  <si>
    <t>4 UNIDADE CADA = 8 UNIDADES</t>
  </si>
  <si>
    <t>3 UNIDADE CADA = 6 UNIDADES</t>
  </si>
  <si>
    <t>1 UNIDADE CADA = 2 UNIDADES</t>
  </si>
  <si>
    <t>2 UNIDADE CADA = 4 UNIDADES</t>
  </si>
  <si>
    <t>5.4</t>
  </si>
  <si>
    <t>5.4.1</t>
  </si>
  <si>
    <t>5.4.2</t>
  </si>
  <si>
    <t>5.4.3</t>
  </si>
  <si>
    <t>5.4.4</t>
  </si>
  <si>
    <t>5.4.5</t>
  </si>
  <si>
    <t>5.4.6</t>
  </si>
  <si>
    <t>5.4.7</t>
  </si>
  <si>
    <t>TOTAL DA OBRA</t>
  </si>
  <si>
    <t>OBRA :  IMPLANTAÇÃO DE SISTEMA DE ABASTECIMENTO DE ÁGUA - ASS. VISTA ALEGRE E RANCHO ALEGRE</t>
  </si>
  <si>
    <t>6.1.1</t>
  </si>
  <si>
    <t>6.1.2</t>
  </si>
  <si>
    <t>6.1.3</t>
  </si>
  <si>
    <t>6.1.4</t>
  </si>
  <si>
    <t>6.2.1</t>
  </si>
  <si>
    <t>6.2.2</t>
  </si>
  <si>
    <t>6.3</t>
  </si>
  <si>
    <t>6.3.1</t>
  </si>
  <si>
    <t>6.3.2</t>
  </si>
  <si>
    <t>6.4.1</t>
  </si>
  <si>
    <t>6.4.2</t>
  </si>
  <si>
    <t>6.4.3</t>
  </si>
  <si>
    <t>6.4.4</t>
  </si>
  <si>
    <t>6.4.5</t>
  </si>
  <si>
    <t>6.4.6</t>
  </si>
  <si>
    <t>6.4.7</t>
  </si>
  <si>
    <t>3 METROS</t>
  </si>
  <si>
    <t>(10 + 10 + 10 + 10 - 3)</t>
  </si>
  <si>
    <t xml:space="preserve">20 METROS </t>
  </si>
  <si>
    <t xml:space="preserve">35 UNIDADE </t>
  </si>
  <si>
    <t xml:space="preserve">1 UNIDADE </t>
  </si>
  <si>
    <t>ASSENTAMENTO RANCHO ALEGRE</t>
  </si>
  <si>
    <t>12 METROS PREVISTO</t>
  </si>
  <si>
    <t>4 UNIDADE</t>
  </si>
  <si>
    <t xml:space="preserve">3 UNIDADE </t>
  </si>
  <si>
    <t>2 UNIDADE</t>
  </si>
  <si>
    <t>TUBO PVC PBA, CLASSE 12, JE, DN 50/DE 60 MM, REDE AGUA (NBR 5647)</t>
  </si>
  <si>
    <t>CERCA COM MOUROES DE MADEIRA ROLICA, DIAMETRO 11CM, ESPACAMENTO DE 2M, ALTURA LIVRE DE 1M, CRAVADOS 0,5M, COM 5 FIOS DE ARAME FARPADO Nº 14</t>
  </si>
  <si>
    <t>900 METROS ( 20 METROS DE MANGUEIRA PARA CADA LOTE = 20 X 45)</t>
  </si>
  <si>
    <t xml:space="preserve">45 UNIDADE </t>
  </si>
  <si>
    <t>90 UNIDADE</t>
  </si>
  <si>
    <t>(Serviço)</t>
  </si>
  <si>
    <t>(Material)</t>
  </si>
  <si>
    <t>BDI: 20,30%</t>
  </si>
  <si>
    <t>5.4.8</t>
  </si>
  <si>
    <t>CAIXA D'AGUA DE FIBRA DE VIDRO, PARA 500 LITROS, COM TAMPA</t>
  </si>
  <si>
    <t>6.4.8</t>
  </si>
  <si>
    <t>LIGAÇÕES DOMICILIARES - ( 27 + 18) = 45 UNIDADES</t>
  </si>
  <si>
    <t xml:space="preserve">30 HORAS </t>
  </si>
  <si>
    <t xml:space="preserve">90 HORAS </t>
  </si>
  <si>
    <t>LOCAÇÃO DE REDES DE ÁGUA - ILHA</t>
  </si>
  <si>
    <t>TOTAL - ASSENTAMENTO VISTA ALEGRE</t>
  </si>
  <si>
    <t>241 + 61 + 63 + 391 + 224 + 127 + 1037 + 228 + 966 + 763 + 1295 + 421 + 1914</t>
  </si>
  <si>
    <t>153 + 705 + 410 + 505+ 259 + 164 + 503 + 519 + 1034 + 521 + 169 + 61 + 103 + 136 + 145 + 90 + 319 + 57 + 94 + 75 + 196 + 345</t>
  </si>
  <si>
    <t>Idem item 2.1.1.1</t>
  </si>
  <si>
    <t xml:space="preserve">(153 + 705 + 410 + 505+ 259 + 164 + 503 + 519 + 1034 + 521 + 169 + 61 + 103 + 136 + 145 + 90 + 319 + 57 + 94 + 75 + 196 + 345 ) X 0,60 X 0,40 </t>
  </si>
  <si>
    <t xml:space="preserve">(241 + 61 + 63 + 391 + 224 + 127 + 1037 + 228 + 966 + 763 + 1295 + 421 + 1914 ) X 0,60 X 0,40 </t>
  </si>
  <si>
    <t xml:space="preserve"> ESCAVACAO MECANICA DE VALA EM MATERIAL DE 2A. CATEGORIA ATE 2 M DE PROFUNDIDADE COM UTILIZACAO DE ESCAVADEIRA HIDRAULICA - ILHA</t>
  </si>
  <si>
    <t xml:space="preserve"> ESCAVACAO MECANICA DE VALA EM MATERIAL DE 2A. CATEGORIA ATE 2 M DE PROFUNDIDADE COM UTILIZACAO DE ESCAVADEIRA HIDRAULICA - BOIADEIRA</t>
  </si>
  <si>
    <t>TOTAL DE ESCAVAÇÃO MECANICA - ASSENTAMENTO VISTA ALEGRE</t>
  </si>
  <si>
    <t xml:space="preserve"> REATERRO MECANIZADO DE VALA COM ESCAVADEIRA HIDRÁULICA - ILHA</t>
  </si>
  <si>
    <t xml:space="preserve"> REATERRO MECANIZADO DE VALA COM ESCAVADEIRA HIDRÁULICA - BOIADERA</t>
  </si>
  <si>
    <t xml:space="preserve"> TOTAL DE REATERRO MECANIZADO - ASSENTAMENO VISTA ALEGRE</t>
  </si>
  <si>
    <t>(153 + 705 + 410 + 505+ 259 + 164 + 503 + 519 + 1034 + 521 + 169 + 61 + 103 + 136 + 145 + 90 + 319 + 57 + 94 + 75 + 196 + 345 ) X 0,60 X 0,30</t>
  </si>
  <si>
    <t xml:space="preserve">(241 + 61 + 63 + 391 + 224 + 127 + 1037 + 228 + 966 + 763 + 1295 + 421 + 1914 ) X 0,60 X 0,30 </t>
  </si>
  <si>
    <t xml:space="preserve">10 UNIDADE </t>
  </si>
  <si>
    <t xml:space="preserve">32 UNIDADE </t>
  </si>
  <si>
    <t>08 UNIDADE  - SENDO 07 NA BOIADEIRA E 01 ILHA</t>
  </si>
  <si>
    <t>07 UNIDADE  - SENDO 07 NA BOIADEIRA E 02 NA ILHA</t>
  </si>
  <si>
    <t xml:space="preserve">7 UNIDADE </t>
  </si>
  <si>
    <t>CRONOGRAMA GERAL DO INVESTIMENTO</t>
  </si>
  <si>
    <t>DISCRIMINAÇÃO DOS SERVIÇOS</t>
  </si>
  <si>
    <t>VALOR DOS SERVIÇOS</t>
  </si>
  <si>
    <t>PESO %</t>
  </si>
  <si>
    <t>SERVIÇOS A EXECUTAR</t>
  </si>
  <si>
    <t>MÊS 1</t>
  </si>
  <si>
    <t>MÊS 2</t>
  </si>
  <si>
    <t>MÊS 3</t>
  </si>
  <si>
    <t>MÊS 4</t>
  </si>
  <si>
    <t>VALOR</t>
  </si>
  <si>
    <t>SIMPL.
%</t>
  </si>
  <si>
    <t>ACUM.
%</t>
  </si>
  <si>
    <t>2.0</t>
  </si>
  <si>
    <t>SUB-TOTAL</t>
  </si>
  <si>
    <t>ACUMULADO</t>
  </si>
  <si>
    <t>CONCEDENTE</t>
  </si>
  <si>
    <t>PROPONENTE</t>
  </si>
  <si>
    <t>OBRA: IMPLANTAÇÃO DE SISTEMA DE ABASTECIMENTO DE ÁGUA</t>
  </si>
  <si>
    <t>LOCAL: ASSENTAMENTO VISTA ALEGRE E RANCHO ALEGRE</t>
  </si>
  <si>
    <t>CONTRATO N. 080/2016 - PROPOSTA 016464/2016</t>
  </si>
  <si>
    <t>080/2016 - PROPOSTA 016464/2016</t>
  </si>
  <si>
    <t>SECRETARIA DE INFRA ESTRUTURA</t>
  </si>
  <si>
    <t>REDE DE DISTRIBUIÇÃO - SERVIÇOS</t>
  </si>
  <si>
    <t>REDE DE DISTRIBUIÇÃO - MATERIAIS</t>
  </si>
  <si>
    <t>LIGAÇÕES DOMICILIARES - 45 UNID.</t>
  </si>
  <si>
    <t>RESUMO DO ORÇAMENTO</t>
  </si>
  <si>
    <t>CUSTO TOTAL</t>
  </si>
  <si>
    <t>REF.</t>
  </si>
  <si>
    <t>DESCRIÇÃO COMPLETA</t>
  </si>
  <si>
    <t xml:space="preserve">R$ </t>
  </si>
  <si>
    <t>TOTAL DO ITEM 1</t>
  </si>
  <si>
    <t>TOTAL DO ITEM 2</t>
  </si>
  <si>
    <t>TOTAL DO ITEM 3</t>
  </si>
  <si>
    <t>TOTAL GERAL DA OBRA</t>
  </si>
  <si>
    <t>_______________________________________________</t>
  </si>
  <si>
    <t>BDI: 20,30% (MATERIAL)</t>
  </si>
  <si>
    <t>BDI: 29,90% (SERVIÇO)</t>
  </si>
  <si>
    <t>THIAGO S. A. CORRÊA</t>
  </si>
  <si>
    <t>ENGENHEIRO CIVIL</t>
  </si>
  <si>
    <t>CREA 11.027-D/MS</t>
  </si>
  <si>
    <t>Materal</t>
  </si>
  <si>
    <t>Serviço</t>
  </si>
  <si>
    <t>serviço</t>
  </si>
  <si>
    <t>material</t>
  </si>
  <si>
    <t xml:space="preserve">LIGACAO DA REDE 50MM AO RAMAL PREDIAL 1/2" </t>
  </si>
  <si>
    <t>Engº Thiago Sanches Alves Corrêa</t>
  </si>
  <si>
    <t>Corguinho, 04 de Agosto de 2017.</t>
  </si>
  <si>
    <t>DATA:</t>
  </si>
  <si>
    <t>04 DE AGOSTO DE 2017</t>
  </si>
  <si>
    <t>MEMORIA DE CÁCULO - REDE</t>
  </si>
  <si>
    <t>PREFEITURA MUNICIPAL DE CORGUINHO - MS</t>
  </si>
  <si>
    <t>Objeto: IMPLANTAÇÃO DE SISTEMA DE ABASTECIMENTO DE ÁGUA - ASS. VISTA ALEGRE E RANCHO ALEGRE</t>
  </si>
  <si>
    <t>Local: CORGUINHO / MS</t>
  </si>
  <si>
    <t>Recurso</t>
  </si>
  <si>
    <t>Trechos DN - 50</t>
  </si>
  <si>
    <t>Trechos DN - 75</t>
  </si>
  <si>
    <t>Trechos DN - 100</t>
  </si>
  <si>
    <t>Orçamento</t>
  </si>
  <si>
    <t>Rancho</t>
  </si>
  <si>
    <t>Alegre</t>
  </si>
  <si>
    <t>Lotes:</t>
  </si>
  <si>
    <t>Vista</t>
  </si>
  <si>
    <t>Ilha</t>
  </si>
  <si>
    <t>Boiadeira</t>
  </si>
  <si>
    <t>Total - 50</t>
  </si>
  <si>
    <t>Total -75</t>
  </si>
  <si>
    <t>Total -100</t>
  </si>
  <si>
    <t>Escavação:</t>
  </si>
  <si>
    <t>Rede</t>
  </si>
  <si>
    <t>Largura</t>
  </si>
  <si>
    <t>Profund.</t>
  </si>
  <si>
    <t>Total</t>
  </si>
  <si>
    <t>(m)</t>
  </si>
  <si>
    <r>
      <t>(m</t>
    </r>
    <r>
      <rPr>
        <sz val="11"/>
        <color indexed="8"/>
        <rFont val="Calibri"/>
        <family val="2"/>
      </rPr>
      <t>³)</t>
    </r>
  </si>
  <si>
    <t>Tubos</t>
  </si>
  <si>
    <t>Vol tub</t>
  </si>
  <si>
    <t>DN 50</t>
  </si>
  <si>
    <t>DN 75</t>
  </si>
  <si>
    <t>DN 100</t>
  </si>
  <si>
    <t>Escavação</t>
  </si>
  <si>
    <t>Vol tubo</t>
  </si>
  <si>
    <t>Reaterro:</t>
  </si>
  <si>
    <t>TUBOS</t>
  </si>
  <si>
    <t>DE</t>
  </si>
  <si>
    <t>ÀREA</t>
  </si>
  <si>
    <t>PESO</t>
  </si>
  <si>
    <t>DN - 50/60</t>
  </si>
  <si>
    <t>DN - 75/85</t>
  </si>
  <si>
    <t>DN - 100/110</t>
  </si>
  <si>
    <t>MATERIAIS - BDI 20,30%</t>
  </si>
  <si>
    <t>Orçamento Dosador</t>
  </si>
  <si>
    <t>Orçamento 01</t>
  </si>
  <si>
    <t>Orçamento 02</t>
  </si>
  <si>
    <t>Orçamento 03</t>
  </si>
  <si>
    <t>Média</t>
  </si>
  <si>
    <t>Orçamento Pastilha</t>
  </si>
  <si>
    <t xml:space="preserve">VALOR UNITÁRIO C/ BDI R$ </t>
  </si>
  <si>
    <t>Corguinho, 25 de Setembro de 2017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</si>
</sst>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d/m"/>
    <numFmt numFmtId="175" formatCode="#,##0.000_);[Red]\(#,##0.000\)"/>
    <numFmt numFmtId="176" formatCode="[$€]#,##0.00_);[Red]\([$€]#,##0.00\)"/>
    <numFmt numFmtId="177" formatCode="_(&quot;$&quot;* #,##0.00_);_(&quot;$&quot;* \(#,##0.00\);_(&quot;$&quot;* &quot;-&quot;??_);_(@_)"/>
    <numFmt numFmtId="178" formatCode="&quot;R$&quot;\ #,##0.00"/>
    <numFmt numFmtId="179" formatCode="#,##0.000"/>
    <numFmt numFmtId="180" formatCode="0.0%"/>
    <numFmt numFmtId="181" formatCode="0.000%"/>
    <numFmt numFmtId="182" formatCode="0.0000%"/>
    <numFmt numFmtId="183" formatCode="0.0"/>
    <numFmt numFmtId="184" formatCode="[$-416]dddd\,\ d&quot; de &quot;mmmm&quot; de &quot;yyyy"/>
    <numFmt numFmtId="185" formatCode="0.000"/>
    <numFmt numFmtId="186" formatCode="_(* #,##0.000_);_(* \(#,##0.000\);_(* &quot;-&quot;??_);_(@_)"/>
    <numFmt numFmtId="187" formatCode="#,##0.0"/>
    <numFmt numFmtId="188" formatCode="_-* #,##0.000_-;\-* #,##0.000_-;_-* &quot;-&quot;???_-;_-@_-"/>
    <numFmt numFmtId="189" formatCode="_(* #,##0.0000_);_(* \(#,##0.0000\);_(* &quot;-&quot;??_);_(@_)"/>
    <numFmt numFmtId="190" formatCode="00&quot;.&quot;00&quot;.&quot;0000"/>
    <numFmt numFmtId="191" formatCode="#,##0.00000000"/>
    <numFmt numFmtId="192" formatCode="#,##0.00000"/>
    <numFmt numFmtId="193" formatCode="0.000000000000000%"/>
    <numFmt numFmtId="194" formatCode="0.0000"/>
    <numFmt numFmtId="195" formatCode="#,##0.000000"/>
  </numFmts>
  <fonts count="8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u val="single"/>
      <sz val="7.5"/>
      <color indexed="12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7.5"/>
      <name val="MS Sans Serif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8"/>
      <name val="Arial"/>
      <family val="2"/>
    </font>
    <font>
      <b/>
      <sz val="10"/>
      <color indexed="55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sz val="12"/>
      <color indexed="8"/>
      <name val="Arial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10"/>
      <name val="Arial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36"/>
      <color indexed="60"/>
      <name val="Bauhaus 93"/>
      <family val="5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</font>
    <font>
      <sz val="11"/>
      <color rgb="FFFF0000"/>
      <name val="Arial"/>
      <family val="2"/>
    </font>
    <font>
      <b/>
      <i/>
      <sz val="11"/>
      <color theme="1"/>
      <name val="Calibri"/>
      <family val="2"/>
    </font>
    <font>
      <sz val="36"/>
      <color rgb="FFC00000"/>
      <name val="Bauhaus 93"/>
      <family val="5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rgb="FFFFFF00"/>
      </patternFill>
    </fill>
    <fill>
      <patternFill patternType="solid">
        <fgColor indexed="65"/>
        <bgColor indexed="64"/>
      </patternFill>
    </fill>
    <fill>
      <patternFill patternType="gray125">
        <bgColor theme="0" tint="-0.349979996681213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176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 applyAlignment="0"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32" borderId="0" applyNumberFormat="0" applyBorder="0" applyAlignment="0" applyProtection="0"/>
    <xf numFmtId="0" fontId="62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7">
    <xf numFmtId="0" fontId="0" fillId="0" borderId="0" xfId="0" applyAlignment="1">
      <alignment/>
    </xf>
    <xf numFmtId="0" fontId="32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4" fontId="70" fillId="0" borderId="0" xfId="0" applyNumberFormat="1" applyFont="1" applyAlignment="1">
      <alignment/>
    </xf>
    <xf numFmtId="171" fontId="8" fillId="0" borderId="0" xfId="197" applyFont="1" applyFill="1" applyBorder="1" applyAlignment="1">
      <alignment horizontal="center"/>
    </xf>
    <xf numFmtId="4" fontId="71" fillId="0" borderId="0" xfId="0" applyNumberFormat="1" applyFont="1" applyFill="1" applyBorder="1" applyAlignment="1">
      <alignment horizontal="left" vertical="top"/>
    </xf>
    <xf numFmtId="0" fontId="72" fillId="0" borderId="0" xfId="0" applyFont="1" applyAlignment="1">
      <alignment/>
    </xf>
    <xf numFmtId="4" fontId="73" fillId="0" borderId="0" xfId="0" applyNumberFormat="1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justify" vertical="justify"/>
    </xf>
    <xf numFmtId="4" fontId="8" fillId="0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4" fontId="73" fillId="0" borderId="0" xfId="0" applyNumberFormat="1" applyFont="1" applyFill="1" applyAlignment="1">
      <alignment horizontal="left" vertical="top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171" fontId="6" fillId="0" borderId="10" xfId="196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justify" vertical="justify"/>
    </xf>
    <xf numFmtId="4" fontId="6" fillId="0" borderId="10" xfId="0" applyNumberFormat="1" applyFont="1" applyFill="1" applyBorder="1" applyAlignment="1">
      <alignment horizontal="center" vertical="center" wrapText="1"/>
    </xf>
    <xf numFmtId="4" fontId="5" fillId="12" borderId="10" xfId="0" applyNumberFormat="1" applyFont="1" applyFill="1" applyBorder="1" applyAlignment="1">
      <alignment horizontal="center" vertical="center"/>
    </xf>
    <xf numFmtId="4" fontId="5" fillId="12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left" vertical="justify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justify"/>
    </xf>
    <xf numFmtId="4" fontId="6" fillId="0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justify"/>
    </xf>
    <xf numFmtId="0" fontId="5" fillId="0" borderId="10" xfId="0" applyFont="1" applyBorder="1" applyAlignment="1">
      <alignment horizontal="right" vertical="justify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right" vertical="top"/>
    </xf>
    <xf numFmtId="4" fontId="71" fillId="0" borderId="0" xfId="0" applyNumberFormat="1" applyFont="1" applyFill="1" applyAlignment="1">
      <alignment horizontal="left" vertical="top"/>
    </xf>
    <xf numFmtId="190" fontId="32" fillId="0" borderId="11" xfId="0" applyNumberFormat="1" applyFont="1" applyFill="1" applyBorder="1" applyAlignment="1">
      <alignment vertical="top" wrapText="1"/>
    </xf>
    <xf numFmtId="171" fontId="32" fillId="0" borderId="11" xfId="197" applyFont="1" applyFill="1" applyBorder="1" applyAlignment="1">
      <alignment vertical="top" wrapText="1"/>
    </xf>
    <xf numFmtId="0" fontId="32" fillId="0" borderId="0" xfId="0" applyNumberFormat="1" applyFont="1" applyFill="1" applyBorder="1" applyAlignment="1">
      <alignment horizontal="left" vertical="top"/>
    </xf>
    <xf numFmtId="190" fontId="32" fillId="0" borderId="0" xfId="0" applyNumberFormat="1" applyFont="1" applyFill="1" applyBorder="1" applyAlignment="1">
      <alignment vertical="top" wrapText="1"/>
    </xf>
    <xf numFmtId="171" fontId="32" fillId="0" borderId="0" xfId="197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center"/>
    </xf>
    <xf numFmtId="4" fontId="32" fillId="0" borderId="12" xfId="0" applyNumberFormat="1" applyFont="1" applyFill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171" fontId="32" fillId="0" borderId="12" xfId="197" applyFont="1" applyBorder="1" applyAlignment="1">
      <alignment horizontal="center" vertical="center"/>
    </xf>
    <xf numFmtId="4" fontId="71" fillId="0" borderId="0" xfId="0" applyNumberFormat="1" applyFont="1" applyFill="1" applyAlignment="1">
      <alignment horizontal="center" vertical="top"/>
    </xf>
    <xf numFmtId="4" fontId="8" fillId="0" borderId="0" xfId="0" applyNumberFormat="1" applyFont="1" applyFill="1" applyAlignment="1">
      <alignment horizontal="center" vertical="top"/>
    </xf>
    <xf numFmtId="4" fontId="8" fillId="0" borderId="0" xfId="0" applyNumberFormat="1" applyFont="1" applyFill="1" applyBorder="1" applyAlignment="1">
      <alignment horizontal="left" vertical="top"/>
    </xf>
    <xf numFmtId="191" fontId="71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 quotePrefix="1">
      <alignment horizontal="center"/>
    </xf>
    <xf numFmtId="0" fontId="8" fillId="0" borderId="0" xfId="0" applyFont="1" applyFill="1" applyBorder="1" applyAlignment="1" quotePrefix="1">
      <alignment horizontal="center" vertical="top"/>
    </xf>
    <xf numFmtId="0" fontId="8" fillId="0" borderId="0" xfId="0" applyFont="1" applyFill="1" applyBorder="1" applyAlignment="1" quotePrefix="1">
      <alignment horizontal="justify" vertical="justify" wrapText="1"/>
    </xf>
    <xf numFmtId="171" fontId="8" fillId="0" borderId="0" xfId="197" applyFont="1" applyFill="1" applyBorder="1" applyAlignment="1" quotePrefix="1">
      <alignment horizontal="center"/>
    </xf>
    <xf numFmtId="0" fontId="32" fillId="0" borderId="0" xfId="197" applyNumberFormat="1" applyFont="1" applyFill="1" applyBorder="1" applyAlignment="1">
      <alignment horizontal="justify" vertical="justify"/>
    </xf>
    <xf numFmtId="3" fontId="8" fillId="0" borderId="0" xfId="0" applyNumberFormat="1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/>
    </xf>
    <xf numFmtId="171" fontId="32" fillId="0" borderId="0" xfId="197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>
      <alignment horizontal="justify" vertical="justify" wrapText="1"/>
    </xf>
    <xf numFmtId="0" fontId="8" fillId="0" borderId="0" xfId="0" applyNumberFormat="1" applyFont="1" applyFill="1" applyBorder="1" applyAlignment="1">
      <alignment horizontal="center" vertical="top"/>
    </xf>
    <xf numFmtId="0" fontId="32" fillId="0" borderId="0" xfId="0" applyNumberFormat="1" applyFont="1" applyFill="1" applyBorder="1" applyAlignment="1">
      <alignment horizontal="center"/>
    </xf>
    <xf numFmtId="171" fontId="32" fillId="0" borderId="0" xfId="197" applyFont="1" applyFill="1" applyBorder="1" applyAlignment="1">
      <alignment horizontal="center"/>
    </xf>
    <xf numFmtId="0" fontId="32" fillId="0" borderId="0" xfId="197" applyNumberFormat="1" applyFont="1" applyFill="1" applyBorder="1" applyAlignment="1">
      <alignment horizontal="center"/>
    </xf>
    <xf numFmtId="0" fontId="8" fillId="0" borderId="0" xfId="197" applyNumberFormat="1" applyFont="1" applyFill="1" applyBorder="1" applyAlignment="1">
      <alignment horizontal="justify" vertical="justify"/>
    </xf>
    <xf numFmtId="0" fontId="8" fillId="0" borderId="0" xfId="0" applyNumberFormat="1" applyFont="1" applyFill="1" applyBorder="1" applyAlignment="1" quotePrefix="1">
      <alignment horizontal="center" vertical="top"/>
    </xf>
    <xf numFmtId="0" fontId="8" fillId="0" borderId="0" xfId="0" applyNumberFormat="1" applyFont="1" applyFill="1" applyBorder="1" applyAlignment="1">
      <alignment horizontal="justify" vertical="justify"/>
    </xf>
    <xf numFmtId="0" fontId="32" fillId="0" borderId="0" xfId="0" applyNumberFormat="1" applyFont="1" applyFill="1" applyBorder="1" applyAlignment="1">
      <alignment horizontal="center" wrapText="1"/>
    </xf>
    <xf numFmtId="171" fontId="32" fillId="0" borderId="0" xfId="197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justify" vertical="justify"/>
    </xf>
    <xf numFmtId="4" fontId="8" fillId="0" borderId="0" xfId="0" applyNumberFormat="1" applyFont="1" applyFill="1" applyBorder="1" applyAlignment="1">
      <alignment horizontal="center" vertical="top"/>
    </xf>
    <xf numFmtId="4" fontId="8" fillId="0" borderId="0" xfId="0" applyNumberFormat="1" applyFont="1" applyFill="1" applyAlignment="1">
      <alignment horizontal="justify" vertical="justify"/>
    </xf>
    <xf numFmtId="4" fontId="8" fillId="0" borderId="0" xfId="0" applyNumberFormat="1" applyFont="1" applyFill="1" applyAlignment="1">
      <alignment horizontal="center"/>
    </xf>
    <xf numFmtId="171" fontId="8" fillId="0" borderId="0" xfId="197" applyFont="1" applyFill="1" applyAlignment="1">
      <alignment horizontal="center"/>
    </xf>
    <xf numFmtId="4" fontId="73" fillId="0" borderId="0" xfId="0" applyNumberFormat="1" applyFont="1" applyFill="1" applyAlignment="1">
      <alignment horizontal="center" vertical="center"/>
    </xf>
    <xf numFmtId="0" fontId="6" fillId="33" borderId="10" xfId="0" applyFont="1" applyFill="1" applyBorder="1" applyAlignment="1">
      <alignment horizontal="right" vertical="center" wrapText="1"/>
    </xf>
    <xf numFmtId="4" fontId="73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 quotePrefix="1">
      <alignment horizontal="center" vertical="top"/>
    </xf>
    <xf numFmtId="0" fontId="6" fillId="0" borderId="10" xfId="0" applyFont="1" applyFill="1" applyBorder="1" applyAlignment="1" quotePrefix="1">
      <alignment horizontal="center"/>
    </xf>
    <xf numFmtId="0" fontId="5" fillId="0" borderId="10" xfId="0" applyFont="1" applyBorder="1" applyAlignment="1">
      <alignment horizontal="center" vertical="justify"/>
    </xf>
    <xf numFmtId="3" fontId="6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 quotePrefix="1">
      <alignment horizontal="center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 quotePrefix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vertical="top"/>
    </xf>
    <xf numFmtId="4" fontId="8" fillId="0" borderId="13" xfId="0" applyNumberFormat="1" applyFont="1" applyFill="1" applyBorder="1" applyAlignment="1">
      <alignment horizontal="right" vertical="top"/>
    </xf>
    <xf numFmtId="0" fontId="32" fillId="0" borderId="14" xfId="0" applyNumberFormat="1" applyFont="1" applyFill="1" applyBorder="1" applyAlignment="1">
      <alignment horizontal="left" vertical="top"/>
    </xf>
    <xf numFmtId="0" fontId="32" fillId="0" borderId="14" xfId="0" applyNumberFormat="1" applyFont="1" applyFill="1" applyBorder="1" applyAlignment="1">
      <alignment horizontal="justify" vertical="justify"/>
    </xf>
    <xf numFmtId="0" fontId="8" fillId="0" borderId="14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right" vertical="top"/>
    </xf>
    <xf numFmtId="0" fontId="32" fillId="0" borderId="10" xfId="0" applyNumberFormat="1" applyFont="1" applyFill="1" applyBorder="1" applyAlignment="1">
      <alignment horizontal="center" vertical="top"/>
    </xf>
    <xf numFmtId="0" fontId="32" fillId="0" borderId="10" xfId="197" applyNumberFormat="1" applyFont="1" applyFill="1" applyBorder="1" applyAlignment="1">
      <alignment horizontal="justify" vertical="justify"/>
    </xf>
    <xf numFmtId="0" fontId="8" fillId="0" borderId="10" xfId="0" applyFont="1" applyFill="1" applyBorder="1" applyAlignment="1">
      <alignment horizontal="center"/>
    </xf>
    <xf numFmtId="171" fontId="8" fillId="0" borderId="10" xfId="197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vertical="justify"/>
    </xf>
    <xf numFmtId="4" fontId="8" fillId="0" borderId="10" xfId="0" applyNumberFormat="1" applyFont="1" applyFill="1" applyBorder="1" applyAlignment="1">
      <alignment horizontal="left" vertical="justify"/>
    </xf>
    <xf numFmtId="0" fontId="8" fillId="0" borderId="10" xfId="0" applyFont="1" applyFill="1" applyBorder="1" applyAlignment="1">
      <alignment horizontal="center" wrapText="1"/>
    </xf>
    <xf numFmtId="0" fontId="75" fillId="0" borderId="10" xfId="0" applyFont="1" applyBorder="1" applyAlignment="1">
      <alignment horizontal="center" vertical="top"/>
    </xf>
    <xf numFmtId="0" fontId="8" fillId="0" borderId="10" xfId="197" applyNumberFormat="1" applyFont="1" applyFill="1" applyBorder="1" applyAlignment="1">
      <alignment horizontal="justify" vertical="justify"/>
    </xf>
    <xf numFmtId="4" fontId="8" fillId="0" borderId="10" xfId="0" applyNumberFormat="1" applyFont="1" applyFill="1" applyBorder="1" applyAlignment="1">
      <alignment horizontal="left" vertical="top"/>
    </xf>
    <xf numFmtId="0" fontId="8" fillId="35" borderId="10" xfId="0" applyNumberFormat="1" applyFont="1" applyFill="1" applyBorder="1" applyAlignment="1">
      <alignment horizontal="center" vertical="top"/>
    </xf>
    <xf numFmtId="0" fontId="32" fillId="35" borderId="10" xfId="0" applyNumberFormat="1" applyFont="1" applyFill="1" applyBorder="1" applyAlignment="1">
      <alignment horizontal="center" vertical="top"/>
    </xf>
    <xf numFmtId="0" fontId="32" fillId="35" borderId="10" xfId="197" applyNumberFormat="1" applyFont="1" applyFill="1" applyBorder="1" applyAlignment="1">
      <alignment horizontal="right" vertical="justify"/>
    </xf>
    <xf numFmtId="0" fontId="8" fillId="35" borderId="10" xfId="0" applyFont="1" applyFill="1" applyBorder="1" applyAlignment="1">
      <alignment horizontal="center"/>
    </xf>
    <xf numFmtId="171" fontId="8" fillId="35" borderId="10" xfId="197" applyFont="1" applyFill="1" applyBorder="1" applyAlignment="1">
      <alignment horizontal="center"/>
    </xf>
    <xf numFmtId="0" fontId="32" fillId="0" borderId="10" xfId="0" applyFont="1" applyBorder="1" applyAlignment="1">
      <alignment horizontal="center" vertical="justify"/>
    </xf>
    <xf numFmtId="4" fontId="8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top"/>
    </xf>
    <xf numFmtId="0" fontId="32" fillId="0" borderId="10" xfId="0" applyFont="1" applyFill="1" applyBorder="1" applyAlignment="1">
      <alignment horizontal="justify" vertical="justify"/>
    </xf>
    <xf numFmtId="171" fontId="8" fillId="0" borderId="10" xfId="197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top"/>
    </xf>
    <xf numFmtId="0" fontId="32" fillId="0" borderId="10" xfId="0" applyFont="1" applyBorder="1" applyAlignment="1">
      <alignment horizontal="justify" vertical="justify"/>
    </xf>
    <xf numFmtId="0" fontId="8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171" fontId="32" fillId="36" borderId="10" xfId="197" applyFont="1" applyFill="1" applyBorder="1" applyAlignment="1">
      <alignment horizontal="right" vertical="top"/>
    </xf>
    <xf numFmtId="171" fontId="32" fillId="0" borderId="10" xfId="197" applyFont="1" applyFill="1" applyBorder="1" applyAlignment="1">
      <alignment horizontal="right" vertical="top"/>
    </xf>
    <xf numFmtId="171" fontId="32" fillId="0" borderId="10" xfId="197" applyFont="1" applyFill="1" applyBorder="1" applyAlignment="1">
      <alignment horizontal="center"/>
    </xf>
    <xf numFmtId="0" fontId="8" fillId="0" borderId="10" xfId="0" applyFont="1" applyFill="1" applyBorder="1" applyAlignment="1" quotePrefix="1">
      <alignment horizontal="center" vertical="top"/>
    </xf>
    <xf numFmtId="0" fontId="8" fillId="0" borderId="10" xfId="0" applyFont="1" applyFill="1" applyBorder="1" applyAlignment="1" quotePrefix="1">
      <alignment horizontal="center"/>
    </xf>
    <xf numFmtId="171" fontId="8" fillId="0" borderId="10" xfId="197" applyFont="1" applyFill="1" applyBorder="1" applyAlignment="1" quotePrefix="1">
      <alignment horizontal="center"/>
    </xf>
    <xf numFmtId="0" fontId="32" fillId="0" borderId="10" xfId="0" applyFont="1" applyFill="1" applyBorder="1" applyAlignment="1" quotePrefix="1">
      <alignment horizontal="center" vertical="top"/>
    </xf>
    <xf numFmtId="0" fontId="32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justify" vertical="justify"/>
    </xf>
    <xf numFmtId="4" fontId="8" fillId="0" borderId="10" xfId="0" applyNumberFormat="1" applyFont="1" applyFill="1" applyBorder="1" applyAlignment="1" quotePrefix="1">
      <alignment horizontal="center"/>
    </xf>
    <xf numFmtId="0" fontId="8" fillId="0" borderId="10" xfId="0" applyFont="1" applyBorder="1" applyAlignment="1">
      <alignment horizontal="left" vertical="top" wrapText="1"/>
    </xf>
    <xf numFmtId="0" fontId="32" fillId="0" borderId="10" xfId="0" applyFont="1" applyFill="1" applyBorder="1" applyAlignment="1" quotePrefix="1">
      <alignment horizontal="left" vertical="top" wrapText="1"/>
    </xf>
    <xf numFmtId="0" fontId="8" fillId="0" borderId="10" xfId="0" applyFont="1" applyBorder="1" applyAlignment="1">
      <alignment horizontal="center" wrapText="1"/>
    </xf>
    <xf numFmtId="0" fontId="3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 quotePrefix="1">
      <alignment vertical="top" wrapText="1"/>
    </xf>
    <xf numFmtId="0" fontId="8" fillId="0" borderId="10" xfId="0" applyFont="1" applyFill="1" applyBorder="1" applyAlignment="1">
      <alignment vertical="top" wrapText="1"/>
    </xf>
    <xf numFmtId="0" fontId="32" fillId="0" borderId="10" xfId="0" applyNumberFormat="1" applyFont="1" applyFill="1" applyBorder="1" applyAlignment="1">
      <alignment horizontal="left" vertical="top" wrapText="1"/>
    </xf>
    <xf numFmtId="0" fontId="32" fillId="0" borderId="10" xfId="105" applyFont="1" applyFill="1" applyBorder="1" applyAlignment="1">
      <alignment horizontal="center"/>
      <protection/>
    </xf>
    <xf numFmtId="171" fontId="32" fillId="0" borderId="10" xfId="148" applyFont="1" applyFill="1" applyBorder="1" applyAlignment="1" applyProtection="1">
      <alignment horizontal="center"/>
      <protection locked="0"/>
    </xf>
    <xf numFmtId="171" fontId="32" fillId="36" borderId="15" xfId="197" applyFont="1" applyFill="1" applyBorder="1" applyAlignment="1">
      <alignment horizontal="right" vertical="top"/>
    </xf>
    <xf numFmtId="4" fontId="6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justify"/>
    </xf>
    <xf numFmtId="0" fontId="32" fillId="0" borderId="10" xfId="0" applyNumberFormat="1" applyFont="1" applyFill="1" applyBorder="1" applyAlignment="1">
      <alignment horizontal="left" vertical="top"/>
    </xf>
    <xf numFmtId="0" fontId="8" fillId="0" borderId="16" xfId="0" applyNumberFormat="1" applyFont="1" applyFill="1" applyBorder="1" applyAlignment="1">
      <alignment horizontal="right" vertical="top"/>
    </xf>
    <xf numFmtId="0" fontId="32" fillId="0" borderId="16" xfId="0" applyNumberFormat="1" applyFont="1" applyFill="1" applyBorder="1" applyAlignment="1">
      <alignment horizontal="center" vertical="top"/>
    </xf>
    <xf numFmtId="0" fontId="32" fillId="0" borderId="16" xfId="197" applyNumberFormat="1" applyFont="1" applyFill="1" applyBorder="1" applyAlignment="1">
      <alignment horizontal="justify" vertical="justify"/>
    </xf>
    <xf numFmtId="0" fontId="8" fillId="0" borderId="16" xfId="0" applyFont="1" applyFill="1" applyBorder="1" applyAlignment="1">
      <alignment horizontal="center"/>
    </xf>
    <xf numFmtId="171" fontId="8" fillId="0" borderId="16" xfId="197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right" vertical="top"/>
    </xf>
    <xf numFmtId="0" fontId="8" fillId="0" borderId="10" xfId="197" applyNumberFormat="1" applyFont="1" applyFill="1" applyBorder="1" applyAlignment="1" quotePrefix="1">
      <alignment horizontal="center" vertical="top"/>
    </xf>
    <xf numFmtId="4" fontId="5" fillId="34" borderId="15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left" wrapText="1"/>
    </xf>
    <xf numFmtId="171" fontId="32" fillId="0" borderId="10" xfId="197" applyFont="1" applyFill="1" applyBorder="1" applyAlignment="1">
      <alignment horizontal="center" wrapText="1"/>
    </xf>
    <xf numFmtId="171" fontId="8" fillId="0" borderId="0" xfId="197" applyFont="1" applyFill="1" applyAlignment="1">
      <alignment horizontal="left"/>
    </xf>
    <xf numFmtId="4" fontId="8" fillId="0" borderId="0" xfId="0" applyNumberFormat="1" applyFont="1" applyFill="1" applyBorder="1" applyAlignment="1">
      <alignment horizontal="left"/>
    </xf>
    <xf numFmtId="171" fontId="32" fillId="0" borderId="0" xfId="197" applyFont="1" applyFill="1" applyBorder="1" applyAlignment="1">
      <alignment horizontal="left"/>
    </xf>
    <xf numFmtId="4" fontId="32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Alignment="1">
      <alignment horizontal="left"/>
    </xf>
    <xf numFmtId="171" fontId="8" fillId="0" borderId="0" xfId="197" applyFont="1" applyFill="1" applyBorder="1" applyAlignment="1" applyProtection="1">
      <alignment horizontal="left"/>
      <protection/>
    </xf>
    <xf numFmtId="171" fontId="32" fillId="0" borderId="0" xfId="197" applyFont="1" applyFill="1" applyBorder="1" applyAlignment="1">
      <alignment horizontal="left" wrapText="1"/>
    </xf>
    <xf numFmtId="4" fontId="71" fillId="0" borderId="17" xfId="0" applyNumberFormat="1" applyFont="1" applyFill="1" applyBorder="1" applyAlignment="1">
      <alignment/>
    </xf>
    <xf numFmtId="4" fontId="71" fillId="0" borderId="18" xfId="0" applyNumberFormat="1" applyFont="1" applyFill="1" applyBorder="1" applyAlignment="1">
      <alignment/>
    </xf>
    <xf numFmtId="0" fontId="10" fillId="0" borderId="0" xfId="0" applyFont="1" applyAlignment="1">
      <alignment vertical="center" wrapText="1"/>
    </xf>
    <xf numFmtId="0" fontId="11" fillId="0" borderId="0" xfId="104" applyFont="1">
      <alignment/>
      <protection/>
    </xf>
    <xf numFmtId="0" fontId="10" fillId="0" borderId="0" xfId="104" applyFont="1">
      <alignment/>
      <protection/>
    </xf>
    <xf numFmtId="0" fontId="0" fillId="0" borderId="0" xfId="104" applyFont="1">
      <alignment/>
      <protection/>
    </xf>
    <xf numFmtId="0" fontId="10" fillId="0" borderId="19" xfId="104" applyFont="1" applyBorder="1" applyAlignment="1">
      <alignment horizontal="center" vertical="top"/>
      <protection/>
    </xf>
    <xf numFmtId="0" fontId="10" fillId="0" borderId="19" xfId="104" applyFont="1" applyBorder="1" applyAlignment="1">
      <alignment horizontal="center" wrapText="1"/>
      <protection/>
    </xf>
    <xf numFmtId="0" fontId="10" fillId="0" borderId="20" xfId="104" applyFont="1" applyBorder="1" applyAlignment="1">
      <alignment horizontal="center" wrapText="1"/>
      <protection/>
    </xf>
    <xf numFmtId="0" fontId="10" fillId="0" borderId="21" xfId="104" applyFont="1" applyBorder="1" applyAlignment="1">
      <alignment horizontal="center" vertical="center"/>
      <protection/>
    </xf>
    <xf numFmtId="49" fontId="10" fillId="0" borderId="22" xfId="104" applyNumberFormat="1" applyFont="1" applyBorder="1" applyAlignment="1">
      <alignment vertical="center"/>
      <protection/>
    </xf>
    <xf numFmtId="171" fontId="0" fillId="0" borderId="22" xfId="187" applyFont="1" applyBorder="1" applyAlignment="1">
      <alignment vertical="center"/>
    </xf>
    <xf numFmtId="10" fontId="0" fillId="0" borderId="22" xfId="104" applyNumberFormat="1" applyFont="1" applyBorder="1" applyAlignment="1">
      <alignment vertical="center"/>
      <protection/>
    </xf>
    <xf numFmtId="10" fontId="0" fillId="0" borderId="23" xfId="104" applyNumberFormat="1" applyFont="1" applyBorder="1" applyAlignment="1">
      <alignment vertical="center"/>
      <protection/>
    </xf>
    <xf numFmtId="0" fontId="0" fillId="0" borderId="0" xfId="104" applyFont="1" applyAlignment="1">
      <alignment vertical="center"/>
      <protection/>
    </xf>
    <xf numFmtId="171" fontId="0" fillId="0" borderId="0" xfId="104" applyNumberFormat="1" applyFont="1" applyAlignment="1">
      <alignment vertical="center"/>
      <protection/>
    </xf>
    <xf numFmtId="10" fontId="0" fillId="0" borderId="0" xfId="104" applyNumberFormat="1" applyFont="1" applyAlignment="1">
      <alignment vertical="center"/>
      <protection/>
    </xf>
    <xf numFmtId="10" fontId="0" fillId="0" borderId="24" xfId="104" applyNumberFormat="1" applyFont="1" applyBorder="1" applyAlignment="1">
      <alignment vertical="center"/>
      <protection/>
    </xf>
    <xf numFmtId="0" fontId="10" fillId="0" borderId="25" xfId="104" applyFont="1" applyBorder="1" applyAlignment="1">
      <alignment horizontal="center" vertical="center"/>
      <protection/>
    </xf>
    <xf numFmtId="49" fontId="10" fillId="0" borderId="10" xfId="104" applyNumberFormat="1" applyFont="1" applyBorder="1" applyAlignment="1">
      <alignment vertical="center"/>
      <protection/>
    </xf>
    <xf numFmtId="171" fontId="0" fillId="0" borderId="10" xfId="187" applyFont="1" applyBorder="1" applyAlignment="1">
      <alignment vertical="center"/>
    </xf>
    <xf numFmtId="10" fontId="0" fillId="0" borderId="10" xfId="104" applyNumberFormat="1" applyFont="1" applyBorder="1" applyAlignment="1">
      <alignment vertical="center"/>
      <protection/>
    </xf>
    <xf numFmtId="171" fontId="0" fillId="0" borderId="26" xfId="187" applyFont="1" applyBorder="1" applyAlignment="1">
      <alignment vertical="center"/>
    </xf>
    <xf numFmtId="10" fontId="0" fillId="0" borderId="26" xfId="104" applyNumberFormat="1" applyFont="1" applyBorder="1" applyAlignment="1">
      <alignment vertical="center"/>
      <protection/>
    </xf>
    <xf numFmtId="10" fontId="0" fillId="0" borderId="27" xfId="104" applyNumberFormat="1" applyFont="1" applyBorder="1" applyAlignment="1">
      <alignment vertical="center"/>
      <protection/>
    </xf>
    <xf numFmtId="171" fontId="11" fillId="0" borderId="0" xfId="104" applyNumberFormat="1" applyFont="1">
      <alignment/>
      <protection/>
    </xf>
    <xf numFmtId="10" fontId="11" fillId="0" borderId="0" xfId="104" applyNumberFormat="1" applyFont="1">
      <alignment/>
      <protection/>
    </xf>
    <xf numFmtId="193" fontId="11" fillId="0" borderId="0" xfId="104" applyNumberFormat="1" applyFont="1">
      <alignment/>
      <protection/>
    </xf>
    <xf numFmtId="171" fontId="11" fillId="0" borderId="0" xfId="104" applyNumberFormat="1" applyFont="1" applyAlignment="1">
      <alignment vertical="top"/>
      <protection/>
    </xf>
    <xf numFmtId="10" fontId="0" fillId="0" borderId="23" xfId="187" applyNumberFormat="1" applyFont="1" applyBorder="1" applyAlignment="1">
      <alignment vertical="center"/>
    </xf>
    <xf numFmtId="10" fontId="0" fillId="0" borderId="24" xfId="187" applyNumberFormat="1" applyFont="1" applyBorder="1" applyAlignment="1">
      <alignment vertical="center"/>
    </xf>
    <xf numFmtId="0" fontId="10" fillId="0" borderId="28" xfId="104" applyFont="1" applyBorder="1" applyAlignment="1">
      <alignment horizontal="center" vertical="center"/>
      <protection/>
    </xf>
    <xf numFmtId="49" fontId="10" fillId="0" borderId="26" xfId="104" applyNumberFormat="1" applyFont="1" applyBorder="1" applyAlignment="1">
      <alignment vertical="center"/>
      <protection/>
    </xf>
    <xf numFmtId="10" fontId="0" fillId="0" borderId="27" xfId="187" applyNumberFormat="1" applyFont="1" applyBorder="1" applyAlignment="1">
      <alignment vertical="center"/>
    </xf>
    <xf numFmtId="171" fontId="0" fillId="0" borderId="21" xfId="187" applyFont="1" applyBorder="1" applyAlignment="1">
      <alignment vertical="center"/>
    </xf>
    <xf numFmtId="171" fontId="0" fillId="0" borderId="25" xfId="187" applyFont="1" applyBorder="1" applyAlignment="1">
      <alignment vertical="center"/>
    </xf>
    <xf numFmtId="171" fontId="0" fillId="0" borderId="28" xfId="187" applyFont="1" applyBorder="1" applyAlignment="1">
      <alignment vertical="center"/>
    </xf>
    <xf numFmtId="10" fontId="10" fillId="0" borderId="22" xfId="104" applyNumberFormat="1" applyFont="1" applyBorder="1" applyAlignment="1">
      <alignment vertical="center"/>
      <protection/>
    </xf>
    <xf numFmtId="10" fontId="10" fillId="0" borderId="23" xfId="104" applyNumberFormat="1" applyFont="1" applyBorder="1" applyAlignment="1">
      <alignment vertical="center"/>
      <protection/>
    </xf>
    <xf numFmtId="10" fontId="10" fillId="0" borderId="10" xfId="104" applyNumberFormat="1" applyFont="1" applyBorder="1" applyAlignment="1">
      <alignment vertical="center"/>
      <protection/>
    </xf>
    <xf numFmtId="10" fontId="10" fillId="0" borderId="24" xfId="104" applyNumberFormat="1" applyFont="1" applyBorder="1" applyAlignment="1">
      <alignment vertical="center"/>
      <protection/>
    </xf>
    <xf numFmtId="10" fontId="10" fillId="0" borderId="26" xfId="104" applyNumberFormat="1" applyFont="1" applyBorder="1" applyAlignment="1">
      <alignment vertical="center"/>
      <protection/>
    </xf>
    <xf numFmtId="10" fontId="10" fillId="0" borderId="27" xfId="104" applyNumberFormat="1" applyFont="1" applyBorder="1" applyAlignment="1">
      <alignment vertical="center"/>
      <protection/>
    </xf>
    <xf numFmtId="171" fontId="10" fillId="0" borderId="22" xfId="187" applyFont="1" applyBorder="1" applyAlignment="1">
      <alignment vertical="center"/>
    </xf>
    <xf numFmtId="10" fontId="10" fillId="0" borderId="23" xfId="127" applyNumberFormat="1" applyFont="1" applyBorder="1" applyAlignment="1">
      <alignment vertical="center"/>
    </xf>
    <xf numFmtId="171" fontId="10" fillId="0" borderId="10" xfId="187" applyFont="1" applyBorder="1" applyAlignment="1">
      <alignment vertical="center"/>
    </xf>
    <xf numFmtId="10" fontId="10" fillId="0" borderId="24" xfId="127" applyNumberFormat="1" applyFont="1" applyBorder="1" applyAlignment="1">
      <alignment vertical="center"/>
    </xf>
    <xf numFmtId="10" fontId="10" fillId="0" borderId="24" xfId="111" applyNumberFormat="1" applyFont="1" applyBorder="1" applyAlignment="1">
      <alignment vertical="center"/>
    </xf>
    <xf numFmtId="171" fontId="10" fillId="0" borderId="26" xfId="187" applyFont="1" applyBorder="1" applyAlignment="1">
      <alignment vertical="center"/>
    </xf>
    <xf numFmtId="10" fontId="10" fillId="0" borderId="27" xfId="111" applyNumberFormat="1" applyFont="1" applyBorder="1" applyAlignment="1">
      <alignment vertical="center"/>
    </xf>
    <xf numFmtId="171" fontId="10" fillId="0" borderId="21" xfId="187" applyFont="1" applyBorder="1" applyAlignment="1">
      <alignment vertical="center"/>
    </xf>
    <xf numFmtId="0" fontId="10" fillId="0" borderId="0" xfId="104" applyFont="1" applyAlignment="1">
      <alignment vertical="center"/>
      <protection/>
    </xf>
    <xf numFmtId="171" fontId="10" fillId="0" borderId="0" xfId="104" applyNumberFormat="1" applyFont="1" applyAlignment="1">
      <alignment vertical="center"/>
      <protection/>
    </xf>
    <xf numFmtId="10" fontId="10" fillId="0" borderId="0" xfId="104" applyNumberFormat="1" applyFont="1" applyAlignment="1">
      <alignment vertical="center"/>
      <protection/>
    </xf>
    <xf numFmtId="171" fontId="10" fillId="0" borderId="25" xfId="187" applyFont="1" applyBorder="1" applyAlignment="1">
      <alignment vertical="center"/>
    </xf>
    <xf numFmtId="171" fontId="12" fillId="0" borderId="0" xfId="104" applyNumberFormat="1" applyFont="1" applyAlignment="1">
      <alignment vertical="center"/>
      <protection/>
    </xf>
    <xf numFmtId="0" fontId="12" fillId="0" borderId="0" xfId="104" applyFont="1" applyAlignment="1">
      <alignment vertical="center"/>
      <protection/>
    </xf>
    <xf numFmtId="171" fontId="10" fillId="0" borderId="28" xfId="187" applyFont="1" applyBorder="1" applyAlignment="1">
      <alignment vertical="center"/>
    </xf>
    <xf numFmtId="4" fontId="0" fillId="37" borderId="0" xfId="0" applyNumberFormat="1" applyFont="1" applyFill="1" applyAlignment="1">
      <alignment horizontal="left" vertical="top"/>
    </xf>
    <xf numFmtId="171" fontId="0" fillId="37" borderId="0" xfId="197" applyFont="1" applyFill="1" applyAlignment="1">
      <alignment vertical="top"/>
    </xf>
    <xf numFmtId="0" fontId="0" fillId="37" borderId="0" xfId="0" applyFill="1" applyAlignment="1">
      <alignment/>
    </xf>
    <xf numFmtId="171" fontId="0" fillId="37" borderId="0" xfId="197" applyFont="1" applyFill="1" applyAlignment="1">
      <alignment horizontal="center" vertical="top"/>
    </xf>
    <xf numFmtId="0" fontId="0" fillId="37" borderId="0" xfId="0" applyFont="1" applyFill="1" applyAlignment="1">
      <alignment vertical="top"/>
    </xf>
    <xf numFmtId="0" fontId="10" fillId="37" borderId="29" xfId="0" applyFont="1" applyFill="1" applyBorder="1" applyAlignment="1">
      <alignment horizontal="left" vertical="center"/>
    </xf>
    <xf numFmtId="190" fontId="10" fillId="37" borderId="0" xfId="0" applyNumberFormat="1" applyFont="1" applyFill="1" applyBorder="1" applyAlignment="1">
      <alignment vertical="top" wrapText="1"/>
    </xf>
    <xf numFmtId="0" fontId="0" fillId="37" borderId="0" xfId="0" applyFont="1" applyFill="1" applyBorder="1" applyAlignment="1">
      <alignment vertical="center"/>
    </xf>
    <xf numFmtId="171" fontId="0" fillId="37" borderId="0" xfId="197" applyFont="1" applyFill="1" applyBorder="1" applyAlignment="1">
      <alignment vertical="center"/>
    </xf>
    <xf numFmtId="171" fontId="0" fillId="37" borderId="0" xfId="197" applyFont="1" applyFill="1" applyBorder="1" applyAlignment="1">
      <alignment horizontal="right" vertical="center"/>
    </xf>
    <xf numFmtId="171" fontId="0" fillId="37" borderId="30" xfId="197" applyNumberFormat="1" applyFont="1" applyFill="1" applyBorder="1" applyAlignment="1" quotePrefix="1">
      <alignment horizontal="left" vertical="center"/>
    </xf>
    <xf numFmtId="0" fontId="10" fillId="37" borderId="0" xfId="0" applyFont="1" applyFill="1" applyAlignment="1">
      <alignment vertical="top"/>
    </xf>
    <xf numFmtId="0" fontId="0" fillId="37" borderId="29" xfId="0" applyNumberFormat="1" applyFont="1" applyFill="1" applyBorder="1" applyAlignment="1">
      <alignment horizontal="left" vertical="top"/>
    </xf>
    <xf numFmtId="0" fontId="0" fillId="37" borderId="0" xfId="0" applyNumberFormat="1" applyFont="1" applyFill="1" applyBorder="1" applyAlignment="1">
      <alignment horizontal="left" vertical="center"/>
    </xf>
    <xf numFmtId="0" fontId="0" fillId="37" borderId="0" xfId="0" applyNumberFormat="1" applyFont="1" applyFill="1" applyBorder="1" applyAlignment="1">
      <alignment vertical="center"/>
    </xf>
    <xf numFmtId="171" fontId="0" fillId="37" borderId="30" xfId="197" applyFont="1" applyFill="1" applyBorder="1" applyAlignment="1">
      <alignment vertical="center"/>
    </xf>
    <xf numFmtId="0" fontId="10" fillId="37" borderId="0" xfId="0" applyFont="1" applyFill="1" applyAlignment="1">
      <alignment/>
    </xf>
    <xf numFmtId="0" fontId="15" fillId="37" borderId="29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left" vertical="center"/>
    </xf>
    <xf numFmtId="0" fontId="10" fillId="37" borderId="0" xfId="0" applyFont="1" applyFill="1" applyBorder="1" applyAlignment="1">
      <alignment vertical="center"/>
    </xf>
    <xf numFmtId="171" fontId="10" fillId="37" borderId="0" xfId="197" applyFont="1" applyFill="1" applyBorder="1" applyAlignment="1">
      <alignment horizontal="left" vertical="center"/>
    </xf>
    <xf numFmtId="171" fontId="10" fillId="37" borderId="0" xfId="197" applyFont="1" applyFill="1" applyBorder="1" applyAlignment="1">
      <alignment horizontal="center" vertical="center"/>
    </xf>
    <xf numFmtId="171" fontId="10" fillId="37" borderId="30" xfId="197" applyFont="1" applyFill="1" applyBorder="1" applyAlignment="1">
      <alignment horizontal="center" vertical="center"/>
    </xf>
    <xf numFmtId="0" fontId="0" fillId="37" borderId="0" xfId="0" applyFont="1" applyFill="1" applyAlignment="1">
      <alignment/>
    </xf>
    <xf numFmtId="0" fontId="10" fillId="37" borderId="29" xfId="0" applyFont="1" applyFill="1" applyBorder="1" applyAlignment="1">
      <alignment horizontal="center" vertical="top"/>
    </xf>
    <xf numFmtId="0" fontId="10" fillId="37" borderId="0" xfId="0" applyFont="1" applyFill="1" applyBorder="1" applyAlignment="1">
      <alignment horizontal="center" vertical="top"/>
    </xf>
    <xf numFmtId="0" fontId="10" fillId="37" borderId="0" xfId="0" applyFont="1" applyFill="1" applyBorder="1" applyAlignment="1">
      <alignment vertical="top"/>
    </xf>
    <xf numFmtId="171" fontId="10" fillId="37" borderId="0" xfId="197" applyFont="1" applyFill="1" applyBorder="1" applyAlignment="1">
      <alignment horizontal="center" vertical="top"/>
    </xf>
    <xf numFmtId="0" fontId="10" fillId="37" borderId="29" xfId="0" applyNumberFormat="1" applyFont="1" applyFill="1" applyBorder="1" applyAlignment="1">
      <alignment horizontal="center" vertical="top"/>
    </xf>
    <xf numFmtId="0" fontId="0" fillId="37" borderId="0" xfId="0" applyFill="1" applyBorder="1" applyAlignment="1">
      <alignment vertical="top"/>
    </xf>
    <xf numFmtId="0" fontId="10" fillId="37" borderId="30" xfId="0" applyFont="1" applyFill="1" applyBorder="1" applyAlignment="1">
      <alignment vertical="top"/>
    </xf>
    <xf numFmtId="4" fontId="10" fillId="37" borderId="0" xfId="0" applyNumberFormat="1" applyFont="1" applyFill="1" applyBorder="1" applyAlignment="1">
      <alignment horizontal="right" vertical="top" wrapText="1"/>
    </xf>
    <xf numFmtId="4" fontId="10" fillId="37" borderId="30" xfId="0" applyNumberFormat="1" applyFont="1" applyFill="1" applyBorder="1" applyAlignment="1">
      <alignment vertical="top"/>
    </xf>
    <xf numFmtId="0" fontId="0" fillId="37" borderId="0" xfId="0" applyFont="1" applyFill="1" applyBorder="1" applyAlignment="1">
      <alignment horizontal="center" vertical="top"/>
    </xf>
    <xf numFmtId="171" fontId="0" fillId="37" borderId="0" xfId="197" applyFont="1" applyFill="1" applyBorder="1" applyAlignment="1">
      <alignment horizontal="right" vertical="top"/>
    </xf>
    <xf numFmtId="171" fontId="0" fillId="37" borderId="30" xfId="197" applyFont="1" applyFill="1" applyBorder="1" applyAlignment="1">
      <alignment horizontal="right" vertical="top"/>
    </xf>
    <xf numFmtId="0" fontId="0" fillId="37" borderId="29" xfId="0" applyFont="1" applyFill="1" applyBorder="1" applyAlignment="1">
      <alignment horizontal="center" vertical="top"/>
    </xf>
    <xf numFmtId="171" fontId="10" fillId="37" borderId="30" xfId="197" applyFont="1" applyFill="1" applyBorder="1" applyAlignment="1">
      <alignment horizontal="right" vertical="top"/>
    </xf>
    <xf numFmtId="4" fontId="10" fillId="37" borderId="0" xfId="197" applyNumberFormat="1" applyFont="1" applyFill="1" applyBorder="1" applyAlignment="1">
      <alignment vertical="top"/>
    </xf>
    <xf numFmtId="4" fontId="10" fillId="37" borderId="30" xfId="197" applyNumberFormat="1" applyFont="1" applyFill="1" applyBorder="1" applyAlignment="1">
      <alignment vertical="top"/>
    </xf>
    <xf numFmtId="4" fontId="10" fillId="37" borderId="0" xfId="0" applyNumberFormat="1" applyFont="1" applyFill="1" applyBorder="1" applyAlignment="1">
      <alignment horizontal="left" vertical="top" wrapText="1"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31" xfId="0" applyFont="1" applyFill="1" applyBorder="1" applyAlignment="1" quotePrefix="1">
      <alignment/>
    </xf>
    <xf numFmtId="0" fontId="10" fillId="37" borderId="32" xfId="0" applyFont="1" applyFill="1" applyBorder="1" applyAlignment="1">
      <alignment horizontal="left" vertical="center" wrapText="1"/>
    </xf>
    <xf numFmtId="0" fontId="10" fillId="37" borderId="32" xfId="0" applyFont="1" applyFill="1" applyBorder="1" applyAlignment="1">
      <alignment horizontal="center" vertical="center"/>
    </xf>
    <xf numFmtId="4" fontId="10" fillId="37" borderId="32" xfId="0" applyNumberFormat="1" applyFont="1" applyFill="1" applyBorder="1" applyAlignment="1">
      <alignment vertical="center"/>
    </xf>
    <xf numFmtId="171" fontId="10" fillId="37" borderId="32" xfId="197" applyFont="1" applyFill="1" applyBorder="1" applyAlignment="1">
      <alignment vertical="center"/>
    </xf>
    <xf numFmtId="171" fontId="10" fillId="37" borderId="33" xfId="197" applyFont="1" applyFill="1" applyBorder="1" applyAlignment="1">
      <alignment horizontal="right" vertical="top"/>
    </xf>
    <xf numFmtId="0" fontId="0" fillId="37" borderId="29" xfId="0" applyNumberFormat="1" applyFont="1" applyFill="1" applyBorder="1" applyAlignment="1">
      <alignment horizontal="center" vertical="top"/>
    </xf>
    <xf numFmtId="0" fontId="5" fillId="37" borderId="0" xfId="0" applyNumberFormat="1" applyFont="1" applyFill="1" applyBorder="1" applyAlignment="1">
      <alignment horizontal="right" vertical="top" wrapText="1"/>
    </xf>
    <xf numFmtId="0" fontId="10" fillId="37" borderId="0" xfId="0" applyNumberFormat="1" applyFont="1" applyFill="1" applyBorder="1" applyAlignment="1">
      <alignment horizontal="center" vertical="top"/>
    </xf>
    <xf numFmtId="171" fontId="10" fillId="37" borderId="0" xfId="197" applyFont="1" applyFill="1" applyBorder="1" applyAlignment="1">
      <alignment horizontal="right" vertical="top"/>
    </xf>
    <xf numFmtId="171" fontId="5" fillId="37" borderId="30" xfId="197" applyFont="1" applyFill="1" applyBorder="1" applyAlignment="1">
      <alignment horizontal="right" vertical="top"/>
    </xf>
    <xf numFmtId="4" fontId="0" fillId="37" borderId="0" xfId="0" applyNumberFormat="1" applyFill="1" applyAlignment="1">
      <alignment/>
    </xf>
    <xf numFmtId="0" fontId="0" fillId="37" borderId="34" xfId="0" applyFont="1" applyFill="1" applyBorder="1" applyAlignment="1" quotePrefix="1">
      <alignment/>
    </xf>
    <xf numFmtId="0" fontId="10" fillId="37" borderId="35" xfId="0" applyFont="1" applyFill="1" applyBorder="1" applyAlignment="1">
      <alignment horizontal="left" vertical="center" wrapText="1"/>
    </xf>
    <xf numFmtId="0" fontId="10" fillId="37" borderId="35" xfId="0" applyFont="1" applyFill="1" applyBorder="1" applyAlignment="1">
      <alignment horizontal="center" vertical="center"/>
    </xf>
    <xf numFmtId="4" fontId="10" fillId="37" borderId="35" xfId="0" applyNumberFormat="1" applyFont="1" applyFill="1" applyBorder="1" applyAlignment="1">
      <alignment vertical="center"/>
    </xf>
    <xf numFmtId="171" fontId="10" fillId="37" borderId="35" xfId="197" applyFont="1" applyFill="1" applyBorder="1" applyAlignment="1">
      <alignment vertical="center"/>
    </xf>
    <xf numFmtId="171" fontId="10" fillId="37" borderId="36" xfId="197" applyFont="1" applyFill="1" applyBorder="1" applyAlignment="1">
      <alignment horizontal="right" vertical="top"/>
    </xf>
    <xf numFmtId="0" fontId="0" fillId="37" borderId="0" xfId="0" applyFont="1" applyFill="1" applyAlignment="1">
      <alignment horizontal="center"/>
    </xf>
    <xf numFmtId="171" fontId="0" fillId="37" borderId="0" xfId="197" applyFont="1" applyFill="1" applyAlignment="1">
      <alignment horizontal="right" vertical="top"/>
    </xf>
    <xf numFmtId="0" fontId="0" fillId="37" borderId="0" xfId="0" applyFill="1" applyAlignment="1">
      <alignment horizontal="center"/>
    </xf>
    <xf numFmtId="0" fontId="10" fillId="37" borderId="0" xfId="0" applyFont="1" applyFill="1" applyAlignment="1">
      <alignment horizontal="center"/>
    </xf>
    <xf numFmtId="49" fontId="10" fillId="37" borderId="0" xfId="197" applyNumberFormat="1" applyFont="1" applyFill="1" applyBorder="1" applyAlignment="1">
      <alignment horizontal="justify" vertical="top"/>
    </xf>
    <xf numFmtId="49" fontId="10" fillId="37" borderId="0" xfId="0" applyNumberFormat="1" applyFont="1" applyFill="1" applyBorder="1" applyAlignment="1">
      <alignment horizontal="left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76" fillId="34" borderId="12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0" borderId="10" xfId="197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73" fillId="0" borderId="0" xfId="0" applyNumberFormat="1" applyFont="1" applyAlignment="1">
      <alignment/>
    </xf>
    <xf numFmtId="4" fontId="6" fillId="34" borderId="10" xfId="0" applyNumberFormat="1" applyFont="1" applyFill="1" applyBorder="1" applyAlignment="1">
      <alignment/>
    </xf>
    <xf numFmtId="4" fontId="6" fillId="35" borderId="0" xfId="0" applyNumberFormat="1" applyFont="1" applyFill="1" applyAlignment="1">
      <alignment/>
    </xf>
    <xf numFmtId="10" fontId="6" fillId="0" borderId="0" xfId="0" applyNumberFormat="1" applyFont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center" vertical="center"/>
    </xf>
    <xf numFmtId="4" fontId="5" fillId="33" borderId="22" xfId="0" applyNumberFormat="1" applyFont="1" applyFill="1" applyBorder="1" applyAlignment="1">
      <alignment horizontal="center" vertical="center"/>
    </xf>
    <xf numFmtId="4" fontId="6" fillId="33" borderId="22" xfId="0" applyNumberFormat="1" applyFont="1" applyFill="1" applyBorder="1" applyAlignment="1">
      <alignment horizontal="center" vertical="center" wrapText="1"/>
    </xf>
    <xf numFmtId="4" fontId="6" fillId="33" borderId="22" xfId="0" applyNumberFormat="1" applyFont="1" applyFill="1" applyBorder="1" applyAlignment="1">
      <alignment horizontal="center" vertical="center"/>
    </xf>
    <xf numFmtId="4" fontId="6" fillId="33" borderId="22" xfId="0" applyNumberFormat="1" applyFont="1" applyFill="1" applyBorder="1" applyAlignment="1">
      <alignment/>
    </xf>
    <xf numFmtId="10" fontId="6" fillId="33" borderId="23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right" vertical="top"/>
    </xf>
    <xf numFmtId="10" fontId="6" fillId="33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top"/>
    </xf>
    <xf numFmtId="10" fontId="6" fillId="0" borderId="24" xfId="0" applyNumberFormat="1" applyFont="1" applyBorder="1" applyAlignment="1">
      <alignment horizontal="center"/>
    </xf>
    <xf numFmtId="10" fontId="5" fillId="0" borderId="24" xfId="0" applyNumberFormat="1" applyFont="1" applyBorder="1" applyAlignment="1">
      <alignment horizontal="center"/>
    </xf>
    <xf numFmtId="0" fontId="5" fillId="33" borderId="2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10" fontId="5" fillId="34" borderId="24" xfId="0" applyNumberFormat="1" applyFont="1" applyFill="1" applyBorder="1" applyAlignment="1">
      <alignment horizontal="center"/>
    </xf>
    <xf numFmtId="10" fontId="5" fillId="33" borderId="24" xfId="0" applyNumberFormat="1" applyFont="1" applyFill="1" applyBorder="1" applyAlignment="1">
      <alignment horizontal="center"/>
    </xf>
    <xf numFmtId="10" fontId="5" fillId="33" borderId="24" xfId="0" applyNumberFormat="1" applyFont="1" applyFill="1" applyBorder="1" applyAlignment="1">
      <alignment horizontal="center" vertical="center"/>
    </xf>
    <xf numFmtId="10" fontId="6" fillId="33" borderId="24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top"/>
    </xf>
    <xf numFmtId="0" fontId="5" fillId="34" borderId="28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right" vertical="center" wrapText="1"/>
    </xf>
    <xf numFmtId="4" fontId="5" fillId="34" borderId="26" xfId="0" applyNumberFormat="1" applyFont="1" applyFill="1" applyBorder="1" applyAlignment="1">
      <alignment horizontal="center" vertical="center"/>
    </xf>
    <xf numFmtId="4" fontId="6" fillId="34" borderId="26" xfId="0" applyNumberFormat="1" applyFont="1" applyFill="1" applyBorder="1" applyAlignment="1">
      <alignment horizontal="center" vertical="center" wrapText="1"/>
    </xf>
    <xf numFmtId="4" fontId="5" fillId="34" borderId="26" xfId="0" applyNumberFormat="1" applyFont="1" applyFill="1" applyBorder="1" applyAlignment="1">
      <alignment horizontal="center" vertical="center" wrapText="1"/>
    </xf>
    <xf numFmtId="4" fontId="5" fillId="12" borderId="26" xfId="0" applyNumberFormat="1" applyFont="1" applyFill="1" applyBorder="1" applyAlignment="1">
      <alignment horizontal="center" vertical="center"/>
    </xf>
    <xf numFmtId="4" fontId="5" fillId="12" borderId="26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Border="1" applyAlignment="1">
      <alignment/>
    </xf>
    <xf numFmtId="10" fontId="5" fillId="34" borderId="27" xfId="0" applyNumberFormat="1" applyFont="1" applyFill="1" applyBorder="1" applyAlignment="1">
      <alignment horizontal="center" vertical="center" wrapText="1"/>
    </xf>
    <xf numFmtId="0" fontId="77" fillId="34" borderId="37" xfId="0" applyFont="1" applyFill="1" applyBorder="1" applyAlignment="1">
      <alignment horizontal="center" vertical="center"/>
    </xf>
    <xf numFmtId="0" fontId="77" fillId="34" borderId="38" xfId="0" applyFont="1" applyFill="1" applyBorder="1" applyAlignment="1">
      <alignment horizontal="center" vertical="center"/>
    </xf>
    <xf numFmtId="4" fontId="76" fillId="34" borderId="19" xfId="0" applyNumberFormat="1" applyFont="1" applyFill="1" applyBorder="1" applyAlignment="1">
      <alignment/>
    </xf>
    <xf numFmtId="10" fontId="5" fillId="0" borderId="39" xfId="0" applyNumberFormat="1" applyFont="1" applyBorder="1" applyAlignment="1">
      <alignment horizontal="center" vertical="center"/>
    </xf>
    <xf numFmtId="10" fontId="5" fillId="0" borderId="30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4" fontId="78" fillId="0" borderId="0" xfId="0" applyNumberFormat="1" applyFont="1" applyBorder="1" applyAlignment="1">
      <alignment vertical="center" wrapText="1"/>
    </xf>
    <xf numFmtId="0" fontId="6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/>
    </xf>
    <xf numFmtId="4" fontId="6" fillId="0" borderId="41" xfId="0" applyNumberFormat="1" applyFont="1" applyBorder="1" applyAlignment="1">
      <alignment wrapText="1"/>
    </xf>
    <xf numFmtId="0" fontId="6" fillId="0" borderId="41" xfId="0" applyFont="1" applyBorder="1" applyAlignment="1">
      <alignment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vertical="center"/>
    </xf>
    <xf numFmtId="0" fontId="32" fillId="0" borderId="0" xfId="197" applyNumberFormat="1" applyFont="1" applyFill="1" applyBorder="1" applyAlignment="1">
      <alignment horizontal="center" vertical="justify"/>
    </xf>
    <xf numFmtId="0" fontId="5" fillId="0" borderId="0" xfId="0" applyFont="1" applyAlignment="1">
      <alignment wrapText="1"/>
    </xf>
    <xf numFmtId="193" fontId="12" fillId="0" borderId="0" xfId="104" applyNumberFormat="1" applyFont="1">
      <alignment/>
      <protection/>
    </xf>
    <xf numFmtId="171" fontId="0" fillId="0" borderId="0" xfId="196" applyFont="1" applyAlignment="1">
      <alignment/>
    </xf>
    <xf numFmtId="0" fontId="0" fillId="0" borderId="11" xfId="0" applyFont="1" applyBorder="1" applyAlignment="1">
      <alignment/>
    </xf>
    <xf numFmtId="0" fontId="0" fillId="0" borderId="42" xfId="0" applyFont="1" applyBorder="1" applyAlignment="1">
      <alignment/>
    </xf>
    <xf numFmtId="0" fontId="69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79" fillId="0" borderId="0" xfId="0" applyFont="1" applyBorder="1" applyAlignment="1">
      <alignment vertical="center"/>
    </xf>
    <xf numFmtId="43" fontId="69" fillId="0" borderId="0" xfId="196" applyNumberFormat="1" applyFont="1" applyBorder="1" applyAlignment="1">
      <alignment/>
    </xf>
    <xf numFmtId="43" fontId="53" fillId="0" borderId="43" xfId="196" applyNumberFormat="1" applyFont="1" applyBorder="1" applyAlignment="1">
      <alignment horizontal="right"/>
    </xf>
    <xf numFmtId="171" fontId="53" fillId="0" borderId="43" xfId="196" applyFont="1" applyBorder="1" applyAlignment="1">
      <alignment horizontal="right"/>
    </xf>
    <xf numFmtId="171" fontId="79" fillId="0" borderId="0" xfId="196" applyFont="1" applyBorder="1" applyAlignment="1">
      <alignment horizontal="left"/>
    </xf>
    <xf numFmtId="171" fontId="53" fillId="0" borderId="43" xfId="196" applyFont="1" applyBorder="1" applyAlignment="1">
      <alignment/>
    </xf>
    <xf numFmtId="171" fontId="53" fillId="0" borderId="0" xfId="196" applyFont="1" applyBorder="1" applyAlignment="1">
      <alignment/>
    </xf>
    <xf numFmtId="43" fontId="53" fillId="0" borderId="44" xfId="196" applyNumberFormat="1" applyFont="1" applyBorder="1" applyAlignment="1">
      <alignment horizontal="right"/>
    </xf>
    <xf numFmtId="171" fontId="53" fillId="0" borderId="44" xfId="196" applyFont="1" applyBorder="1" applyAlignment="1">
      <alignment/>
    </xf>
    <xf numFmtId="171" fontId="53" fillId="0" borderId="0" xfId="196" applyFont="1" applyAlignment="1">
      <alignment/>
    </xf>
    <xf numFmtId="171" fontId="53" fillId="0" borderId="44" xfId="196" applyFont="1" applyBorder="1" applyAlignment="1">
      <alignment horizontal="right"/>
    </xf>
    <xf numFmtId="171" fontId="63" fillId="0" borderId="0" xfId="196" applyFont="1" applyBorder="1" applyAlignment="1">
      <alignment horizontal="right"/>
    </xf>
    <xf numFmtId="43" fontId="53" fillId="0" borderId="44" xfId="196" applyNumberFormat="1" applyFont="1" applyBorder="1" applyAlignment="1">
      <alignment/>
    </xf>
    <xf numFmtId="171" fontId="53" fillId="0" borderId="0" xfId="196" applyFont="1" applyAlignment="1">
      <alignment/>
    </xf>
    <xf numFmtId="171" fontId="53" fillId="0" borderId="44" xfId="196" applyFont="1" applyBorder="1" applyAlignment="1">
      <alignment/>
    </xf>
    <xf numFmtId="43" fontId="63" fillId="0" borderId="0" xfId="196" applyNumberFormat="1" applyFont="1" applyAlignment="1">
      <alignment/>
    </xf>
    <xf numFmtId="171" fontId="53" fillId="0" borderId="0" xfId="196" applyFont="1" applyAlignment="1">
      <alignment horizontal="center"/>
    </xf>
    <xf numFmtId="171" fontId="13" fillId="0" borderId="44" xfId="196" applyFont="1" applyBorder="1" applyAlignment="1">
      <alignment/>
    </xf>
    <xf numFmtId="171" fontId="79" fillId="0" borderId="0" xfId="196" applyFont="1" applyAlignment="1">
      <alignment horizontal="left"/>
    </xf>
    <xf numFmtId="43" fontId="63" fillId="0" borderId="0" xfId="196" applyNumberFormat="1" applyFont="1" applyAlignment="1">
      <alignment/>
    </xf>
    <xf numFmtId="171" fontId="79" fillId="0" borderId="0" xfId="196" applyFont="1" applyAlignment="1">
      <alignment/>
    </xf>
    <xf numFmtId="171" fontId="79" fillId="0" borderId="44" xfId="196" applyFont="1" applyBorder="1" applyAlignment="1">
      <alignment/>
    </xf>
    <xf numFmtId="171" fontId="13" fillId="0" borderId="0" xfId="196" applyFont="1" applyAlignment="1">
      <alignment/>
    </xf>
    <xf numFmtId="43" fontId="80" fillId="0" borderId="0" xfId="196" applyNumberFormat="1" applyFont="1" applyAlignment="1">
      <alignment/>
    </xf>
    <xf numFmtId="171" fontId="72" fillId="0" borderId="0" xfId="196" applyFont="1" applyAlignment="1">
      <alignment/>
    </xf>
    <xf numFmtId="171" fontId="13" fillId="0" borderId="45" xfId="196" applyFont="1" applyBorder="1" applyAlignment="1">
      <alignment/>
    </xf>
    <xf numFmtId="43" fontId="13" fillId="0" borderId="0" xfId="196" applyNumberFormat="1" applyFont="1" applyAlignment="1">
      <alignment/>
    </xf>
    <xf numFmtId="0" fontId="81" fillId="0" borderId="12" xfId="0" applyFont="1" applyBorder="1" applyAlignment="1">
      <alignment horizontal="center"/>
    </xf>
    <xf numFmtId="43" fontId="81" fillId="0" borderId="12" xfId="0" applyNumberFormat="1" applyFont="1" applyBorder="1" applyAlignment="1">
      <alignment horizontal="right"/>
    </xf>
    <xf numFmtId="0" fontId="81" fillId="0" borderId="0" xfId="0" applyFont="1" applyAlignment="1">
      <alignment horizontal="center"/>
    </xf>
    <xf numFmtId="43" fontId="81" fillId="0" borderId="0" xfId="0" applyNumberFormat="1" applyFont="1" applyBorder="1" applyAlignment="1">
      <alignment horizontal="right"/>
    </xf>
    <xf numFmtId="0" fontId="69" fillId="0" borderId="0" xfId="0" applyFont="1" applyBorder="1" applyAlignment="1">
      <alignment/>
    </xf>
    <xf numFmtId="43" fontId="79" fillId="0" borderId="46" xfId="0" applyNumberFormat="1" applyFont="1" applyBorder="1" applyAlignment="1">
      <alignment horizontal="center" vertical="center"/>
    </xf>
    <xf numFmtId="0" fontId="79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45" fillId="0" borderId="0" xfId="0" applyFont="1" applyAlignment="1">
      <alignment/>
    </xf>
    <xf numFmtId="43" fontId="45" fillId="0" borderId="12" xfId="0" applyNumberFormat="1" applyFont="1" applyBorder="1" applyAlignment="1">
      <alignment/>
    </xf>
    <xf numFmtId="2" fontId="45" fillId="0" borderId="12" xfId="0" applyNumberFormat="1" applyFont="1" applyBorder="1" applyAlignment="1">
      <alignment/>
    </xf>
    <xf numFmtId="0" fontId="45" fillId="0" borderId="12" xfId="0" applyFont="1" applyBorder="1" applyAlignment="1">
      <alignment/>
    </xf>
    <xf numFmtId="43" fontId="69" fillId="0" borderId="12" xfId="196" applyNumberFormat="1" applyFont="1" applyBorder="1" applyAlignment="1">
      <alignment/>
    </xf>
    <xf numFmtId="0" fontId="8" fillId="0" borderId="0" xfId="0" applyFont="1" applyAlignment="1">
      <alignment/>
    </xf>
    <xf numFmtId="171" fontId="8" fillId="0" borderId="0" xfId="196" applyFont="1" applyAlignment="1">
      <alignment/>
    </xf>
    <xf numFmtId="43" fontId="45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43" fontId="69" fillId="0" borderId="0" xfId="196" applyNumberFormat="1" applyFont="1" applyAlignment="1">
      <alignment/>
    </xf>
    <xf numFmtId="0" fontId="69" fillId="0" borderId="12" xfId="0" applyFont="1" applyBorder="1" applyAlignment="1">
      <alignment/>
    </xf>
    <xf numFmtId="43" fontId="79" fillId="0" borderId="12" xfId="0" applyNumberFormat="1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53" fillId="0" borderId="43" xfId="0" applyFont="1" applyBorder="1" applyAlignment="1">
      <alignment/>
    </xf>
    <xf numFmtId="43" fontId="45" fillId="0" borderId="43" xfId="0" applyNumberFormat="1" applyFont="1" applyBorder="1" applyAlignment="1">
      <alignment/>
    </xf>
    <xf numFmtId="0" fontId="45" fillId="0" borderId="44" xfId="0" applyFont="1" applyBorder="1" applyAlignment="1">
      <alignment/>
    </xf>
    <xf numFmtId="0" fontId="79" fillId="0" borderId="12" xfId="0" applyFont="1" applyBorder="1" applyAlignment="1">
      <alignment horizontal="center"/>
    </xf>
    <xf numFmtId="0" fontId="79" fillId="0" borderId="12" xfId="0" applyFont="1" applyBorder="1" applyAlignment="1">
      <alignment horizontal="center" vertical="center"/>
    </xf>
    <xf numFmtId="0" fontId="69" fillId="0" borderId="43" xfId="0" applyFont="1" applyBorder="1" applyAlignment="1">
      <alignment/>
    </xf>
    <xf numFmtId="43" fontId="46" fillId="0" borderId="43" xfId="0" applyNumberFormat="1" applyFont="1" applyBorder="1" applyAlignment="1">
      <alignment/>
    </xf>
    <xf numFmtId="0" fontId="47" fillId="0" borderId="12" xfId="0" applyFont="1" applyBorder="1" applyAlignment="1">
      <alignment horizontal="center"/>
    </xf>
    <xf numFmtId="0" fontId="45" fillId="0" borderId="43" xfId="0" applyFont="1" applyBorder="1" applyAlignment="1">
      <alignment/>
    </xf>
    <xf numFmtId="185" fontId="45" fillId="0" borderId="43" xfId="0" applyNumberFormat="1" applyFont="1" applyBorder="1" applyAlignment="1">
      <alignment/>
    </xf>
    <xf numFmtId="185" fontId="45" fillId="0" borderId="44" xfId="0" applyNumberFormat="1" applyFont="1" applyBorder="1" applyAlignment="1">
      <alignment/>
    </xf>
    <xf numFmtId="194" fontId="45" fillId="0" borderId="44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195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70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78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171" fontId="10" fillId="37" borderId="0" xfId="197" applyFont="1" applyFill="1" applyAlignment="1">
      <alignment horizontal="center" vertical="top"/>
    </xf>
    <xf numFmtId="171" fontId="5" fillId="37" borderId="0" xfId="197" applyFont="1" applyFill="1" applyAlignment="1">
      <alignment horizontal="center" vertical="top"/>
    </xf>
    <xf numFmtId="171" fontId="0" fillId="37" borderId="0" xfId="197" applyFont="1" applyFill="1" applyAlignment="1">
      <alignment horizontal="center" vertical="top"/>
    </xf>
    <xf numFmtId="171" fontId="13" fillId="37" borderId="0" xfId="197" applyFont="1" applyFill="1" applyAlignment="1">
      <alignment horizontal="center" vertical="top"/>
    </xf>
    <xf numFmtId="171" fontId="14" fillId="37" borderId="48" xfId="197" applyFont="1" applyFill="1" applyBorder="1" applyAlignment="1">
      <alignment horizontal="center" vertical="center"/>
    </xf>
    <xf numFmtId="171" fontId="14" fillId="37" borderId="49" xfId="197" applyFont="1" applyFill="1" applyBorder="1" applyAlignment="1">
      <alignment horizontal="center" vertical="center"/>
    </xf>
    <xf numFmtId="171" fontId="14" fillId="37" borderId="39" xfId="197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4" fontId="77" fillId="34" borderId="12" xfId="0" applyNumberFormat="1" applyFont="1" applyFill="1" applyBorder="1" applyAlignment="1">
      <alignment horizontal="center" vertical="center"/>
    </xf>
    <xf numFmtId="4" fontId="77" fillId="34" borderId="19" xfId="0" applyNumberFormat="1" applyFont="1" applyFill="1" applyBorder="1" applyAlignment="1">
      <alignment horizontal="center" vertical="center"/>
    </xf>
    <xf numFmtId="4" fontId="77" fillId="34" borderId="12" xfId="0" applyNumberFormat="1" applyFont="1" applyFill="1" applyBorder="1" applyAlignment="1">
      <alignment horizontal="center" vertical="center" wrapText="1"/>
    </xf>
    <xf numFmtId="4" fontId="77" fillId="34" borderId="19" xfId="0" applyNumberFormat="1" applyFont="1" applyFill="1" applyBorder="1" applyAlignment="1">
      <alignment horizontal="center" vertical="center" wrapText="1"/>
    </xf>
    <xf numFmtId="0" fontId="77" fillId="34" borderId="50" xfId="0" applyFont="1" applyFill="1" applyBorder="1" applyAlignment="1">
      <alignment horizontal="center" vertical="center"/>
    </xf>
    <xf numFmtId="0" fontId="77" fillId="34" borderId="51" xfId="0" applyFont="1" applyFill="1" applyBorder="1" applyAlignment="1">
      <alignment horizontal="center" vertical="center"/>
    </xf>
    <xf numFmtId="0" fontId="77" fillId="34" borderId="52" xfId="0" applyFont="1" applyFill="1" applyBorder="1" applyAlignment="1">
      <alignment horizontal="center" vertical="center"/>
    </xf>
    <xf numFmtId="10" fontId="77" fillId="34" borderId="53" xfId="0" applyNumberFormat="1" applyFont="1" applyFill="1" applyBorder="1" applyAlignment="1">
      <alignment horizontal="center" vertical="center"/>
    </xf>
    <xf numFmtId="10" fontId="77" fillId="34" borderId="20" xfId="0" applyNumberFormat="1" applyFont="1" applyFill="1" applyBorder="1" applyAlignment="1">
      <alignment horizontal="center" vertical="center"/>
    </xf>
    <xf numFmtId="0" fontId="77" fillId="34" borderId="12" xfId="0" applyFont="1" applyFill="1" applyBorder="1" applyAlignment="1">
      <alignment horizontal="center" vertical="center"/>
    </xf>
    <xf numFmtId="0" fontId="77" fillId="34" borderId="19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 wrapText="1"/>
    </xf>
    <xf numFmtId="4" fontId="5" fillId="0" borderId="54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77" fillId="34" borderId="12" xfId="0" applyFont="1" applyFill="1" applyBorder="1" applyAlignment="1">
      <alignment horizontal="center" vertical="center" wrapText="1"/>
    </xf>
    <xf numFmtId="0" fontId="77" fillId="34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12" xfId="104" applyFont="1" applyBorder="1" applyAlignment="1">
      <alignment horizontal="center"/>
      <protection/>
    </xf>
    <xf numFmtId="0" fontId="10" fillId="0" borderId="53" xfId="104" applyFont="1" applyBorder="1" applyAlignment="1">
      <alignment horizontal="center"/>
      <protection/>
    </xf>
    <xf numFmtId="10" fontId="11" fillId="0" borderId="0" xfId="104" applyNumberFormat="1" applyFont="1" applyAlignment="1">
      <alignment horizontal="center"/>
      <protection/>
    </xf>
    <xf numFmtId="0" fontId="10" fillId="0" borderId="25" xfId="104" applyFont="1" applyBorder="1" applyAlignment="1">
      <alignment horizontal="left" vertical="center"/>
      <protection/>
    </xf>
    <xf numFmtId="0" fontId="10" fillId="0" borderId="10" xfId="104" applyFont="1" applyBorder="1" applyAlignment="1">
      <alignment horizontal="left" vertical="center"/>
      <protection/>
    </xf>
    <xf numFmtId="0" fontId="10" fillId="0" borderId="28" xfId="104" applyFont="1" applyBorder="1" applyAlignment="1">
      <alignment horizontal="left" vertical="center"/>
      <protection/>
    </xf>
    <xf numFmtId="0" fontId="10" fillId="0" borderId="26" xfId="104" applyFont="1" applyBorder="1" applyAlignment="1">
      <alignment horizontal="left" vertical="center"/>
      <protection/>
    </xf>
    <xf numFmtId="0" fontId="10" fillId="0" borderId="21" xfId="104" applyFont="1" applyBorder="1" applyAlignment="1">
      <alignment horizontal="left" vertical="center"/>
      <protection/>
    </xf>
    <xf numFmtId="0" fontId="10" fillId="0" borderId="22" xfId="104" applyFont="1" applyBorder="1" applyAlignment="1">
      <alignment horizontal="left" vertical="center"/>
      <protection/>
    </xf>
    <xf numFmtId="0" fontId="10" fillId="0" borderId="55" xfId="104" applyFont="1" applyBorder="1" applyAlignment="1">
      <alignment horizontal="center"/>
      <protection/>
    </xf>
    <xf numFmtId="0" fontId="10" fillId="0" borderId="56" xfId="104" applyFont="1" applyBorder="1" applyAlignment="1">
      <alignment horizontal="center"/>
      <protection/>
    </xf>
    <xf numFmtId="0" fontId="10" fillId="0" borderId="57" xfId="104" applyFont="1" applyBorder="1" applyAlignment="1">
      <alignment horizontal="center"/>
      <protection/>
    </xf>
    <xf numFmtId="0" fontId="10" fillId="0" borderId="51" xfId="104" applyFont="1" applyBorder="1" applyAlignment="1">
      <alignment horizontal="center" vertical="center"/>
      <protection/>
    </xf>
    <xf numFmtId="0" fontId="10" fillId="0" borderId="12" xfId="104" applyFont="1" applyBorder="1" applyAlignment="1">
      <alignment horizontal="center" vertical="center"/>
      <protection/>
    </xf>
    <xf numFmtId="0" fontId="10" fillId="0" borderId="19" xfId="104" applyFont="1" applyBorder="1" applyAlignment="1">
      <alignment horizontal="center" vertical="center"/>
      <protection/>
    </xf>
    <xf numFmtId="0" fontId="5" fillId="0" borderId="0" xfId="104" applyFont="1" applyAlignment="1">
      <alignment horizontal="center"/>
      <protection/>
    </xf>
    <xf numFmtId="0" fontId="10" fillId="0" borderId="50" xfId="104" applyFont="1" applyBorder="1" applyAlignment="1">
      <alignment horizontal="center" vertical="center"/>
      <protection/>
    </xf>
    <xf numFmtId="0" fontId="10" fillId="0" borderId="37" xfId="104" applyFont="1" applyBorder="1" applyAlignment="1">
      <alignment horizontal="center" vertical="center"/>
      <protection/>
    </xf>
    <xf numFmtId="0" fontId="10" fillId="0" borderId="38" xfId="104" applyFont="1" applyBorder="1" applyAlignment="1">
      <alignment horizontal="center" vertical="center"/>
      <protection/>
    </xf>
    <xf numFmtId="0" fontId="10" fillId="0" borderId="51" xfId="104" applyFont="1" applyBorder="1" applyAlignment="1">
      <alignment horizontal="center" vertical="center" wrapText="1"/>
      <protection/>
    </xf>
    <xf numFmtId="0" fontId="10" fillId="0" borderId="12" xfId="104" applyFont="1" applyBorder="1" applyAlignment="1">
      <alignment horizontal="center" vertical="center" wrapText="1"/>
      <protection/>
    </xf>
    <xf numFmtId="0" fontId="10" fillId="0" borderId="19" xfId="104" applyFont="1" applyBorder="1" applyAlignment="1">
      <alignment horizontal="center" vertical="center" wrapText="1"/>
      <protection/>
    </xf>
    <xf numFmtId="171" fontId="8" fillId="0" borderId="0" xfId="197" applyFont="1" applyFill="1" applyBorder="1" applyAlignment="1" quotePrefix="1">
      <alignment horizontal="center"/>
    </xf>
    <xf numFmtId="4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/>
    </xf>
    <xf numFmtId="4" fontId="71" fillId="0" borderId="10" xfId="0" applyNumberFormat="1" applyFont="1" applyFill="1" applyBorder="1" applyAlignment="1">
      <alignment horizontal="center"/>
    </xf>
    <xf numFmtId="4" fontId="71" fillId="0" borderId="17" xfId="0" applyNumberFormat="1" applyFont="1" applyFill="1" applyBorder="1" applyAlignment="1">
      <alignment horizontal="center"/>
    </xf>
    <xf numFmtId="4" fontId="71" fillId="0" borderId="18" xfId="0" applyNumberFormat="1" applyFont="1" applyFill="1" applyBorder="1" applyAlignment="1">
      <alignment horizontal="center"/>
    </xf>
    <xf numFmtId="171" fontId="32" fillId="36" borderId="17" xfId="197" applyFont="1" applyFill="1" applyBorder="1" applyAlignment="1">
      <alignment horizontal="center" vertical="top"/>
    </xf>
    <xf numFmtId="171" fontId="32" fillId="36" borderId="18" xfId="197" applyFont="1" applyFill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left" wrapText="1"/>
    </xf>
    <xf numFmtId="171" fontId="8" fillId="0" borderId="17" xfId="197" applyFont="1" applyFill="1" applyBorder="1" applyAlignment="1">
      <alignment horizontal="center"/>
    </xf>
    <xf numFmtId="171" fontId="8" fillId="0" borderId="18" xfId="197" applyFont="1" applyFill="1" applyBorder="1" applyAlignment="1">
      <alignment horizontal="center"/>
    </xf>
    <xf numFmtId="0" fontId="74" fillId="0" borderId="12" xfId="0" applyFont="1" applyBorder="1" applyAlignment="1">
      <alignment horizontal="center" vertical="center" wrapText="1"/>
    </xf>
    <xf numFmtId="4" fontId="8" fillId="0" borderId="58" xfId="0" applyNumberFormat="1" applyFont="1" applyFill="1" applyBorder="1" applyAlignment="1">
      <alignment horizontal="center" wrapText="1"/>
    </xf>
    <xf numFmtId="4" fontId="8" fillId="0" borderId="42" xfId="0" applyNumberFormat="1" applyFont="1" applyFill="1" applyBorder="1" applyAlignment="1">
      <alignment horizontal="center" wrapText="1"/>
    </xf>
    <xf numFmtId="4" fontId="8" fillId="0" borderId="59" xfId="0" applyNumberFormat="1" applyFont="1" applyFill="1" applyBorder="1" applyAlignment="1">
      <alignment horizontal="center" wrapText="1"/>
    </xf>
    <xf numFmtId="4" fontId="8" fillId="0" borderId="60" xfId="0" applyNumberFormat="1" applyFont="1" applyFill="1" applyBorder="1" applyAlignment="1">
      <alignment horizontal="center" wrapText="1"/>
    </xf>
    <xf numFmtId="4" fontId="8" fillId="0" borderId="1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35" borderId="17" xfId="0" applyNumberFormat="1" applyFont="1" applyFill="1" applyBorder="1" applyAlignment="1">
      <alignment horizontal="center"/>
    </xf>
    <xf numFmtId="4" fontId="8" fillId="35" borderId="18" xfId="0" applyNumberFormat="1" applyFont="1" applyFill="1" applyBorder="1" applyAlignment="1">
      <alignment horizontal="center"/>
    </xf>
    <xf numFmtId="4" fontId="8" fillId="0" borderId="61" xfId="0" applyNumberFormat="1" applyFont="1" applyFill="1" applyBorder="1" applyAlignment="1">
      <alignment horizontal="center" wrapText="1"/>
    </xf>
    <xf numFmtId="4" fontId="8" fillId="0" borderId="62" xfId="0" applyNumberFormat="1" applyFont="1" applyFill="1" applyBorder="1" applyAlignment="1">
      <alignment horizontal="center" wrapText="1"/>
    </xf>
    <xf numFmtId="171" fontId="8" fillId="0" borderId="0" xfId="197" applyFont="1" applyFill="1" applyAlignment="1">
      <alignment horizontal="center" vertical="center"/>
    </xf>
    <xf numFmtId="171" fontId="32" fillId="0" borderId="0" xfId="197" applyFont="1" applyFill="1" applyAlignment="1">
      <alignment horizontal="center" vertical="center"/>
    </xf>
    <xf numFmtId="171" fontId="48" fillId="0" borderId="0" xfId="197" applyFont="1" applyFill="1" applyAlignment="1">
      <alignment horizontal="center" vertical="center"/>
    </xf>
    <xf numFmtId="171" fontId="8" fillId="0" borderId="0" xfId="197" applyFont="1" applyFill="1" applyAlignment="1">
      <alignment horizontal="center" vertical="top"/>
    </xf>
    <xf numFmtId="0" fontId="49" fillId="38" borderId="12" xfId="0" applyNumberFormat="1" applyFont="1" applyFill="1" applyBorder="1" applyAlignment="1">
      <alignment horizontal="center" vertical="top"/>
    </xf>
    <xf numFmtId="171" fontId="32" fillId="0" borderId="11" xfId="197" applyFont="1" applyFill="1" applyBorder="1" applyAlignment="1">
      <alignment horizontal="center"/>
    </xf>
    <xf numFmtId="171" fontId="32" fillId="0" borderId="42" xfId="197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 vertical="top"/>
    </xf>
    <xf numFmtId="0" fontId="8" fillId="0" borderId="64" xfId="0" applyFont="1" applyFill="1" applyBorder="1" applyAlignment="1">
      <alignment horizontal="center" vertical="top"/>
    </xf>
    <xf numFmtId="0" fontId="8" fillId="0" borderId="65" xfId="0" applyFont="1" applyFill="1" applyBorder="1" applyAlignment="1">
      <alignment horizontal="center" vertical="top"/>
    </xf>
    <xf numFmtId="0" fontId="8" fillId="0" borderId="63" xfId="0" applyNumberFormat="1" applyFont="1" applyFill="1" applyBorder="1" applyAlignment="1">
      <alignment horizontal="center" vertical="top"/>
    </xf>
    <xf numFmtId="0" fontId="8" fillId="0" borderId="64" xfId="0" applyNumberFormat="1" applyFont="1" applyFill="1" applyBorder="1" applyAlignment="1">
      <alignment horizontal="center" vertical="top"/>
    </xf>
    <xf numFmtId="0" fontId="8" fillId="0" borderId="65" xfId="0" applyNumberFormat="1" applyFont="1" applyFill="1" applyBorder="1" applyAlignment="1">
      <alignment horizontal="center" vertical="top"/>
    </xf>
    <xf numFmtId="171" fontId="8" fillId="0" borderId="0" xfId="197" applyFont="1" applyFill="1" applyBorder="1" applyAlignment="1">
      <alignment horizontal="center"/>
    </xf>
    <xf numFmtId="171" fontId="8" fillId="0" borderId="66" xfId="197" applyFont="1" applyFill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67" xfId="0" applyFont="1" applyBorder="1" applyAlignment="1">
      <alignment horizontal="center"/>
    </xf>
    <xf numFmtId="4" fontId="75" fillId="0" borderId="10" xfId="0" applyNumberFormat="1" applyFont="1" applyFill="1" applyBorder="1" applyAlignment="1">
      <alignment horizontal="left" wrapText="1"/>
    </xf>
    <xf numFmtId="4" fontId="75" fillId="0" borderId="10" xfId="0" applyNumberFormat="1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 horizontal="left" wrapText="1"/>
    </xf>
    <xf numFmtId="171" fontId="32" fillId="36" borderId="68" xfId="197" applyFont="1" applyFill="1" applyBorder="1" applyAlignment="1">
      <alignment horizontal="center" vertical="top"/>
    </xf>
    <xf numFmtId="171" fontId="32" fillId="36" borderId="69" xfId="197" applyFont="1" applyFill="1" applyBorder="1" applyAlignment="1">
      <alignment horizontal="center" vertical="top"/>
    </xf>
    <xf numFmtId="0" fontId="79" fillId="0" borderId="12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82" fillId="0" borderId="14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84" fillId="0" borderId="58" xfId="0" applyFont="1" applyBorder="1" applyAlignment="1">
      <alignment horizontal="left" vertical="center"/>
    </xf>
    <xf numFmtId="0" fontId="84" fillId="0" borderId="11" xfId="0" applyFont="1" applyBorder="1" applyAlignment="1">
      <alignment horizontal="left" vertical="center"/>
    </xf>
    <xf numFmtId="0" fontId="16" fillId="0" borderId="70" xfId="0" applyFont="1" applyBorder="1" applyAlignment="1">
      <alignment horizontal="left" vertical="justify"/>
    </xf>
    <xf numFmtId="0" fontId="7" fillId="0" borderId="0" xfId="0" applyFont="1" applyBorder="1" applyAlignment="1">
      <alignment horizontal="left" vertical="justify"/>
    </xf>
    <xf numFmtId="0" fontId="7" fillId="0" borderId="66" xfId="0" applyFont="1" applyBorder="1" applyAlignment="1">
      <alignment horizontal="left" vertical="justify"/>
    </xf>
    <xf numFmtId="0" fontId="16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67" xfId="0" applyFont="1" applyBorder="1" applyAlignment="1">
      <alignment horizontal="left"/>
    </xf>
    <xf numFmtId="0" fontId="10" fillId="0" borderId="0" xfId="0" applyFont="1" applyAlignment="1">
      <alignment horizontal="center"/>
    </xf>
  </cellXfs>
  <cellStyles count="18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Hyperlink 2" xfId="47"/>
    <cellStyle name="Currency" xfId="48"/>
    <cellStyle name="Currency [0]" xfId="49"/>
    <cellStyle name="Neutro" xfId="5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10" xfId="62"/>
    <cellStyle name="Normal 2 11" xfId="63"/>
    <cellStyle name="Normal 2 12" xfId="64"/>
    <cellStyle name="Normal 2 13" xfId="65"/>
    <cellStyle name="Normal 2 14" xfId="66"/>
    <cellStyle name="Normal 2 15" xfId="67"/>
    <cellStyle name="Normal 2 16" xfId="68"/>
    <cellStyle name="Normal 2 17" xfId="69"/>
    <cellStyle name="Normal 2 18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 9" xfId="78"/>
    <cellStyle name="Normal 20" xfId="79"/>
    <cellStyle name="Normal 21" xfId="80"/>
    <cellStyle name="Normal 22" xfId="81"/>
    <cellStyle name="Normal 23" xfId="82"/>
    <cellStyle name="Normal 24" xfId="83"/>
    <cellStyle name="Normal 25" xfId="84"/>
    <cellStyle name="Normal 26" xfId="85"/>
    <cellStyle name="Normal 27" xfId="86"/>
    <cellStyle name="Normal 28" xfId="87"/>
    <cellStyle name="Normal 3" xfId="88"/>
    <cellStyle name="Normal 3 2" xfId="89"/>
    <cellStyle name="Normal 3 3" xfId="90"/>
    <cellStyle name="Normal 3 4" xfId="91"/>
    <cellStyle name="Normal 3 5" xfId="92"/>
    <cellStyle name="Normal 3 6" xfId="93"/>
    <cellStyle name="Normal 3 7" xfId="94"/>
    <cellStyle name="Normal 3 8" xfId="95"/>
    <cellStyle name="Normal 3 9" xfId="96"/>
    <cellStyle name="Normal 4" xfId="97"/>
    <cellStyle name="Normal 4 2" xfId="98"/>
    <cellStyle name="Normal 5" xfId="99"/>
    <cellStyle name="Normal 6" xfId="100"/>
    <cellStyle name="Normal 7" xfId="101"/>
    <cellStyle name="Normal 8" xfId="102"/>
    <cellStyle name="Normal 9" xfId="103"/>
    <cellStyle name="Normal_Orçamento PT 204750" xfId="104"/>
    <cellStyle name="Normal_Plan2" xfId="105"/>
    <cellStyle name="Nota" xfId="106"/>
    <cellStyle name="Percent" xfId="107"/>
    <cellStyle name="Porcentagem 10" xfId="108"/>
    <cellStyle name="Porcentagem 11" xfId="109"/>
    <cellStyle name="Porcentagem 12" xfId="110"/>
    <cellStyle name="Porcentagem 2" xfId="111"/>
    <cellStyle name="Porcentagem 2 10" xfId="112"/>
    <cellStyle name="Porcentagem 2 11" xfId="113"/>
    <cellStyle name="Porcentagem 2 12" xfId="114"/>
    <cellStyle name="Porcentagem 2 13" xfId="115"/>
    <cellStyle name="Porcentagem 2 14" xfId="116"/>
    <cellStyle name="Porcentagem 2 15" xfId="117"/>
    <cellStyle name="Porcentagem 2 16" xfId="118"/>
    <cellStyle name="Porcentagem 2 2" xfId="119"/>
    <cellStyle name="Porcentagem 2 3" xfId="120"/>
    <cellStyle name="Porcentagem 2 4" xfId="121"/>
    <cellStyle name="Porcentagem 2 5" xfId="122"/>
    <cellStyle name="Porcentagem 2 6" xfId="123"/>
    <cellStyle name="Porcentagem 2 7" xfId="124"/>
    <cellStyle name="Porcentagem 2 8" xfId="125"/>
    <cellStyle name="Porcentagem 2 9" xfId="126"/>
    <cellStyle name="Porcentagem 3" xfId="127"/>
    <cellStyle name="Porcentagem 3 2" xfId="128"/>
    <cellStyle name="Porcentagem 4" xfId="129"/>
    <cellStyle name="Porcentagem 5" xfId="130"/>
    <cellStyle name="Porcentagem 6" xfId="131"/>
    <cellStyle name="Porcentagem 7" xfId="132"/>
    <cellStyle name="Porcentagem 8" xfId="133"/>
    <cellStyle name="Porcentagem 9" xfId="134"/>
    <cellStyle name="Ruim" xfId="135"/>
    <cellStyle name="Saída" xfId="136"/>
    <cellStyle name="Comma [0]" xfId="137"/>
    <cellStyle name="Separador de milhares 10" xfId="138"/>
    <cellStyle name="Separador de milhares 11" xfId="139"/>
    <cellStyle name="Separador de milhares 12" xfId="140"/>
    <cellStyle name="Separador de milhares 13" xfId="141"/>
    <cellStyle name="Separador de milhares 14" xfId="142"/>
    <cellStyle name="Separador de milhares 15" xfId="143"/>
    <cellStyle name="Separador de milhares 16" xfId="144"/>
    <cellStyle name="Separador de milhares 17" xfId="145"/>
    <cellStyle name="Separador de milhares 18" xfId="146"/>
    <cellStyle name="Separador de milhares 19" xfId="147"/>
    <cellStyle name="Separador de milhares 2" xfId="148"/>
    <cellStyle name="Separador de milhares 2 10" xfId="149"/>
    <cellStyle name="Separador de milhares 2 11" xfId="150"/>
    <cellStyle name="Separador de milhares 2 12" xfId="151"/>
    <cellStyle name="Separador de milhares 2 13" xfId="152"/>
    <cellStyle name="Separador de milhares 2 14" xfId="153"/>
    <cellStyle name="Separador de milhares 2 15" xfId="154"/>
    <cellStyle name="Separador de milhares 2 16" xfId="155"/>
    <cellStyle name="Separador de milhares 2 17" xfId="156"/>
    <cellStyle name="Separador de milhares 2 18" xfId="157"/>
    <cellStyle name="Separador de milhares 2 19" xfId="158"/>
    <cellStyle name="Separador de milhares 2 2" xfId="159"/>
    <cellStyle name="Separador de milhares 2 20" xfId="160"/>
    <cellStyle name="Separador de milhares 2 21" xfId="161"/>
    <cellStyle name="Separador de milhares 2 22" xfId="162"/>
    <cellStyle name="Separador de milhares 2 23" xfId="163"/>
    <cellStyle name="Separador de milhares 2 24" xfId="164"/>
    <cellStyle name="Separador de milhares 2 25" xfId="165"/>
    <cellStyle name="Separador de milhares 2 26" xfId="166"/>
    <cellStyle name="Separador de milhares 2 3" xfId="167"/>
    <cellStyle name="Separador de milhares 2 4" xfId="168"/>
    <cellStyle name="Separador de milhares 2 5" xfId="169"/>
    <cellStyle name="Separador de milhares 2 6" xfId="170"/>
    <cellStyle name="Separador de milhares 2 7" xfId="171"/>
    <cellStyle name="Separador de milhares 2 8" xfId="172"/>
    <cellStyle name="Separador de milhares 2 9" xfId="173"/>
    <cellStyle name="Separador de milhares 20" xfId="174"/>
    <cellStyle name="Separador de milhares 21" xfId="175"/>
    <cellStyle name="Separador de milhares 22" xfId="176"/>
    <cellStyle name="Separador de milhares 23" xfId="177"/>
    <cellStyle name="Separador de milhares 24" xfId="178"/>
    <cellStyle name="Separador de milhares 25" xfId="179"/>
    <cellStyle name="Separador de milhares 3" xfId="180"/>
    <cellStyle name="Separador de milhares 4" xfId="181"/>
    <cellStyle name="Separador de milhares 5" xfId="182"/>
    <cellStyle name="Separador de milhares 6" xfId="183"/>
    <cellStyle name="Separador de milhares 7" xfId="184"/>
    <cellStyle name="Separador de milhares 8" xfId="185"/>
    <cellStyle name="Separador de milhares 9" xfId="186"/>
    <cellStyle name="Separador de milhares_Orçamento PT 204750" xfId="187"/>
    <cellStyle name="Texto de Aviso" xfId="188"/>
    <cellStyle name="Texto Explicativo" xfId="189"/>
    <cellStyle name="Título" xfId="190"/>
    <cellStyle name="Título 1" xfId="191"/>
    <cellStyle name="Título 2" xfId="192"/>
    <cellStyle name="Título 3" xfId="193"/>
    <cellStyle name="Título 4" xfId="194"/>
    <cellStyle name="Total" xfId="195"/>
    <cellStyle name="Comma" xfId="196"/>
    <cellStyle name="Vírgula 2" xfId="197"/>
    <cellStyle name="Vírgula 3" xfId="198"/>
    <cellStyle name="Währung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5</xdr:row>
      <xdr:rowOff>38100</xdr:rowOff>
    </xdr:to>
    <xdr:pic>
      <xdr:nvPicPr>
        <xdr:cNvPr id="1" name="Imagem 1" descr="C:\Users\Maykon\AppData\Local\Microsoft\Windows\INetCache\Content.Word\11034811_870985602963497_1485336249_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019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104775</xdr:rowOff>
    </xdr:from>
    <xdr:to>
      <xdr:col>1</xdr:col>
      <xdr:colOff>142875</xdr:colOff>
      <xdr:row>5</xdr:row>
      <xdr:rowOff>76200</xdr:rowOff>
    </xdr:to>
    <xdr:pic>
      <xdr:nvPicPr>
        <xdr:cNvPr id="1" name="Imagem 1" descr="C:\Users\Maykon\AppData\Local\Microsoft\Windows\INetCache\Content.Word\11034811_870985602963497_1485336249_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1019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66675</xdr:rowOff>
    </xdr:from>
    <xdr:to>
      <xdr:col>1</xdr:col>
      <xdr:colOff>828675</xdr:colOff>
      <xdr:row>6</xdr:row>
      <xdr:rowOff>19050</xdr:rowOff>
    </xdr:to>
    <xdr:pic>
      <xdr:nvPicPr>
        <xdr:cNvPr id="1" name="Imagem 1" descr="C:\Users\Maykon\AppData\Local\Microsoft\Windows\INetCache\Content.Word\11034811_870985602963497_1485336249_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1019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57150</xdr:rowOff>
    </xdr:from>
    <xdr:to>
      <xdr:col>0</xdr:col>
      <xdr:colOff>676275</xdr:colOff>
      <xdr:row>3</xdr:row>
      <xdr:rowOff>0</xdr:rowOff>
    </xdr:to>
    <xdr:pic>
      <xdr:nvPicPr>
        <xdr:cNvPr id="1" name="Imagem 2" descr="C:\Users\Maykon\AppData\Local\Microsoft\Windows\INetCache\Content.Word\11034811_870985602963497_1485336249_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CONFIG~1\Temp\Rar$DI11.110\#Trabalhos%20em%20Andamento\Marcio.Machado\PROJETOS%20-%202006\Regi&#227;o%20Urbana%20do%20Bandeira\B.%20Itatiaia%20-%20B.%20Tiradentes%20II\Regi&#227;o%20Urbana%20do%20Anhandu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CONFIG~1\Temp\Rar$DI11.110\DOCUME~1\RAPHAE~1.POR\CONFIG~1\Temp\Rar$DI00.610\Acabamentos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ngen\Documents\PMPM\2016\2016%20-%20SALIM%20CAFURE%20347842-19\REPROGRAMA&#199;&#195;O\REPROGRAMA&#199;&#195;O-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iente\AppData\Roaming\Microsoft\Excel\modelo%20(version%20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%20de%20Corguinho\Rede%20de%20Agua%20Assentamento%20-%20Vista%20Alegre%20e%20Rancho%20Alegre\Modelo%20Bonito\P.A%20S&#195;O%20JOS&#20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%20de%20Corguinho\Rede%20de%20Agua%20Assentamento%20-%20Vista%20Alegre%20e%20Rancho%20Alegre\Sanches\Modelo%20Carlos\Or&#231;a_Crono_Res-MC%20PA%20Sumatra%20Campina%20Cana&#227;B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en-Dados"/>
      <sheetName val="Dren-Dim-Conc"/>
      <sheetName val="Quant-Dre"/>
      <sheetName val="Quant-Pav"/>
      <sheetName val="Orçamento"/>
      <sheetName val="Licitaçã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ONT"/>
      <sheetName val="RESUMO"/>
      <sheetName val="ACA - 01"/>
      <sheetName val="ACA - 02"/>
      <sheetName val="ACA - 03"/>
      <sheetName val="ACA - 04"/>
      <sheetName val="ACA - 04b"/>
      <sheetName val="ACA - 05"/>
      <sheetName val="ACA - 06"/>
      <sheetName val="ACA - 07"/>
      <sheetName val="ACA - 08"/>
      <sheetName val="ACA - 08b"/>
      <sheetName val="ACA - 09"/>
    </sheetNames>
    <sheetDataSet>
      <sheetData sheetId="0">
        <row r="5">
          <cell r="B5" t="str">
            <v>CÓDIGO</v>
          </cell>
          <cell r="C5" t="str">
            <v>ITEM</v>
          </cell>
          <cell r="D5" t="str">
            <v>DESCRIÇÃO DO INSUMO</v>
          </cell>
          <cell r="E5" t="str">
            <v>UNID.</v>
          </cell>
          <cell r="F5" t="str">
            <v>PÇO. UNIT.</v>
          </cell>
          <cell r="G5" t="str">
            <v>QTDE. CONTRATO</v>
          </cell>
        </row>
        <row r="6">
          <cell r="B6" t="str">
            <v>AD05050100</v>
          </cell>
          <cell r="C6">
            <v>1</v>
          </cell>
          <cell r="D6" t="str">
            <v>Ensaio de andensamento edométrico em solo.</v>
          </cell>
          <cell r="E6" t="str">
            <v>un</v>
          </cell>
          <cell r="F6">
            <v>509.17</v>
          </cell>
          <cell r="G6">
            <v>44</v>
          </cell>
        </row>
        <row r="7">
          <cell r="B7" t="str">
            <v>AD05050200</v>
          </cell>
          <cell r="C7">
            <v>2</v>
          </cell>
          <cell r="D7" t="str">
            <v>Ensaio de laboratorio da Densidade Real.</v>
          </cell>
          <cell r="E7" t="str">
            <v>un</v>
          </cell>
          <cell r="F7">
            <v>56.78</v>
          </cell>
          <cell r="G7">
            <v>29</v>
          </cell>
        </row>
        <row r="8">
          <cell r="B8" t="str">
            <v>AD05050250</v>
          </cell>
          <cell r="C8">
            <v>3</v>
          </cell>
          <cell r="D8" t="str">
            <v>Ensaio em laboratorio do Limite de Liquidez.</v>
          </cell>
          <cell r="E8" t="str">
            <v>un</v>
          </cell>
          <cell r="F8">
            <v>41.29</v>
          </cell>
          <cell r="G8">
            <v>14</v>
          </cell>
        </row>
        <row r="9">
          <cell r="B9" t="str">
            <v>AD05050300</v>
          </cell>
          <cell r="C9">
            <v>4</v>
          </cell>
          <cell r="D9" t="str">
            <v>Ensaio em laboratório do limite de plasticidade. </v>
          </cell>
          <cell r="E9" t="str">
            <v>un</v>
          </cell>
          <cell r="F9">
            <v>41.29</v>
          </cell>
          <cell r="G9">
            <v>14</v>
          </cell>
        </row>
        <row r="10">
          <cell r="B10" t="str">
            <v>AD05050350</v>
          </cell>
          <cell r="C10">
            <v>5</v>
          </cell>
          <cell r="D10" t="str">
            <v>Ensaio em laboratório, do Peso Especifico.</v>
          </cell>
          <cell r="E10" t="str">
            <v>un</v>
          </cell>
          <cell r="F10">
            <v>22.86</v>
          </cell>
          <cell r="G10">
            <v>29</v>
          </cell>
        </row>
        <row r="11">
          <cell r="B11" t="str">
            <v>AD05050450</v>
          </cell>
          <cell r="C11">
            <v>6</v>
          </cell>
          <cell r="D11" t="str">
            <v>Ensaio Índice de Suporte Califórnia - Proctor Normal.</v>
          </cell>
          <cell r="E11" t="str">
            <v>un</v>
          </cell>
          <cell r="F11">
            <v>414.42</v>
          </cell>
          <cell r="G11">
            <v>43</v>
          </cell>
        </row>
        <row r="12">
          <cell r="B12" t="str">
            <v>AD05050700</v>
          </cell>
          <cell r="C12">
            <v>7</v>
          </cell>
          <cell r="D12" t="str">
            <v>Sondagem manual com pa e picareta por metro.</v>
          </cell>
          <cell r="E12" t="str">
            <v>m</v>
          </cell>
          <cell r="F12">
            <v>56.78</v>
          </cell>
          <cell r="G12">
            <v>280</v>
          </cell>
        </row>
        <row r="13">
          <cell r="B13" t="str">
            <v>AD20050050</v>
          </cell>
          <cell r="C13">
            <v>8</v>
          </cell>
          <cell r="D13" t="str">
            <v>Barracão de obra com paredes de madeira.</v>
          </cell>
          <cell r="E13" t="str">
            <v>m2</v>
          </cell>
          <cell r="F13">
            <v>141.75</v>
          </cell>
          <cell r="G13">
            <v>250</v>
          </cell>
        </row>
        <row r="14">
          <cell r="B14" t="str">
            <v>AD20050300</v>
          </cell>
          <cell r="C14">
            <v>9</v>
          </cell>
          <cell r="D14" t="str">
            <v>Tapume de vedação ou proteção.</v>
          </cell>
          <cell r="E14" t="str">
            <v>m2</v>
          </cell>
          <cell r="F14">
            <v>19.16</v>
          </cell>
          <cell r="G14">
            <v>24000</v>
          </cell>
        </row>
        <row r="15">
          <cell r="B15" t="str">
            <v>AD20200050</v>
          </cell>
          <cell r="C15">
            <v>10</v>
          </cell>
          <cell r="D15" t="str">
            <v>Instalação e ligação provisórias de energia.</v>
          </cell>
          <cell r="E15" t="str">
            <v>un</v>
          </cell>
          <cell r="F15">
            <v>595.94</v>
          </cell>
          <cell r="G15">
            <v>2</v>
          </cell>
        </row>
        <row r="16">
          <cell r="B16" t="str">
            <v>AD40050056 </v>
          </cell>
          <cell r="C16">
            <v>11</v>
          </cell>
          <cell r="D16" t="str">
            <v>Almoxarife(inclusive encargos sociais). </v>
          </cell>
          <cell r="E16" t="str">
            <v>h</v>
          </cell>
          <cell r="F16">
            <v>6.48</v>
          </cell>
          <cell r="G16">
            <v>1480</v>
          </cell>
        </row>
        <row r="17">
          <cell r="B17" t="str">
            <v>AD40050068</v>
          </cell>
          <cell r="C17">
            <v>12</v>
          </cell>
          <cell r="D17" t="str">
            <v>Apontador(inclusive encargos sociais).</v>
          </cell>
          <cell r="E17" t="str">
            <v>h</v>
          </cell>
          <cell r="F17">
            <v>6.48</v>
          </cell>
          <cell r="G17">
            <v>1480</v>
          </cell>
        </row>
        <row r="18">
          <cell r="B18" t="str">
            <v>AD40050074</v>
          </cell>
          <cell r="C18">
            <v>13</v>
          </cell>
          <cell r="D18" t="str">
            <v>Auxiliar de almoxarife(inclusive encargos sociais).</v>
          </cell>
          <cell r="E18" t="str">
            <v>h</v>
          </cell>
          <cell r="F18">
            <v>4.41</v>
          </cell>
          <cell r="G18">
            <v>1480</v>
          </cell>
        </row>
        <row r="19">
          <cell r="B19" t="str">
            <v>AD40050080</v>
          </cell>
          <cell r="C19">
            <v>14</v>
          </cell>
          <cell r="D19" t="str">
            <v>Auxiliar de escritório(inclusive encargos sociais).</v>
          </cell>
          <cell r="E19" t="str">
            <v>h</v>
          </cell>
          <cell r="F19">
            <v>5.32</v>
          </cell>
          <cell r="G19">
            <v>1480</v>
          </cell>
        </row>
        <row r="20">
          <cell r="B20" t="str">
            <v>AD40050086</v>
          </cell>
          <cell r="C20">
            <v>15</v>
          </cell>
          <cell r="D20" t="str">
            <v>Auxiliar técnico(inclusive encargos sociais).</v>
          </cell>
          <cell r="E20" t="str">
            <v>h</v>
          </cell>
          <cell r="F20">
            <v>8.1</v>
          </cell>
          <cell r="G20">
            <v>1480</v>
          </cell>
        </row>
        <row r="21">
          <cell r="B21" t="str">
            <v>AD40050092</v>
          </cell>
          <cell r="C21">
            <v>16</v>
          </cell>
          <cell r="D21" t="str">
            <v>Auxiliar de topografia(inclusive encargos sociais).     </v>
          </cell>
          <cell r="E21" t="str">
            <v>h</v>
          </cell>
          <cell r="F21">
            <v>4.5</v>
          </cell>
          <cell r="G21">
            <v>1480</v>
          </cell>
        </row>
        <row r="22">
          <cell r="B22" t="str">
            <v>AD40050098</v>
          </cell>
          <cell r="C22">
            <v>17</v>
          </cell>
          <cell r="D22" t="str">
            <v>Chefe de escritório(inclusive encargos sociais). </v>
          </cell>
          <cell r="E22" t="str">
            <v>h</v>
          </cell>
          <cell r="F22">
            <v>13.02</v>
          </cell>
          <cell r="G22">
            <v>1480</v>
          </cell>
        </row>
        <row r="23">
          <cell r="B23" t="str">
            <v>AD40050116</v>
          </cell>
          <cell r="C23">
            <v>18</v>
          </cell>
          <cell r="D23" t="str">
            <v>Encarregado(inclusive encargos sociais).</v>
          </cell>
          <cell r="E23" t="str">
            <v>h</v>
          </cell>
          <cell r="F23">
            <v>8.37</v>
          </cell>
          <cell r="G23">
            <v>2960</v>
          </cell>
        </row>
        <row r="24">
          <cell r="B24" t="str">
            <v> AD40050122</v>
          </cell>
          <cell r="C24">
            <v>19</v>
          </cell>
          <cell r="D24" t="str">
            <v>Engenheiro ou arquiteto jr(inclusive encargos sociais).</v>
          </cell>
          <cell r="E24" t="str">
            <v>h</v>
          </cell>
          <cell r="F24">
            <v>21.39</v>
          </cell>
          <cell r="G24">
            <v>1480</v>
          </cell>
        </row>
        <row r="25">
          <cell r="B25" t="str">
            <v>AD40050134</v>
          </cell>
          <cell r="C25">
            <v>20</v>
          </cell>
          <cell r="D25" t="str">
            <v>Engenheiro sênior(inclusive encargos sociais).  </v>
          </cell>
          <cell r="E25" t="str">
            <v>h</v>
          </cell>
          <cell r="F25">
            <v>54.35</v>
          </cell>
          <cell r="G25">
            <v>1110</v>
          </cell>
        </row>
        <row r="26">
          <cell r="B26" t="str">
            <v>AD40050146</v>
          </cell>
          <cell r="C26">
            <v>21</v>
          </cell>
          <cell r="D26" t="str">
            <v>Estagiário(inclusive encargos sociais).  </v>
          </cell>
          <cell r="E26" t="str">
            <v>h</v>
          </cell>
          <cell r="F26">
            <v>2.76</v>
          </cell>
          <cell r="G26">
            <v>2960</v>
          </cell>
        </row>
        <row r="27">
          <cell r="B27" t="str">
            <v>AD40050188</v>
          </cell>
          <cell r="C27">
            <v>22</v>
          </cell>
          <cell r="D27" t="str">
            <v>Secretaria(inclusive encargos sociais).</v>
          </cell>
          <cell r="E27" t="str">
            <v>h</v>
          </cell>
          <cell r="F27">
            <v>9.24</v>
          </cell>
          <cell r="G27">
            <v>1480</v>
          </cell>
        </row>
        <row r="28">
          <cell r="B28" t="str">
            <v>AD40050200</v>
          </cell>
          <cell r="C28">
            <v>23</v>
          </cell>
          <cell r="D28" t="str">
            <v>Supervisor de trafego(inclusive encargos sociais).    </v>
          </cell>
          <cell r="E28" t="str">
            <v>h</v>
          </cell>
          <cell r="F28">
            <v>29.17</v>
          </cell>
          <cell r="G28">
            <v>2960</v>
          </cell>
        </row>
        <row r="29">
          <cell r="B29" t="str">
            <v>AD40050212</v>
          </cell>
          <cell r="C29">
            <v>24</v>
          </cell>
          <cell r="D29" t="str">
            <v>Topógrafo A(inclusive encargos sociais).  </v>
          </cell>
          <cell r="E29" t="str">
            <v>h</v>
          </cell>
          <cell r="F29">
            <v>13.78</v>
          </cell>
          <cell r="G29">
            <v>740</v>
          </cell>
        </row>
        <row r="30">
          <cell r="B30" t="str">
            <v>AD40050218</v>
          </cell>
          <cell r="C30">
            <v>25</v>
          </cell>
          <cell r="D30" t="str">
            <v>Vigia(inclusive encargos sociais).</v>
          </cell>
          <cell r="E30" t="str">
            <v>h</v>
          </cell>
          <cell r="F30">
            <v>4.63</v>
          </cell>
          <cell r="G30">
            <v>2960</v>
          </cell>
        </row>
        <row r="31">
          <cell r="B31" t="str">
            <v> AD10050050</v>
          </cell>
          <cell r="C31">
            <v>26</v>
          </cell>
          <cell r="D31" t="str">
            <v>Marcação de obra sem instrumento topográfico.</v>
          </cell>
          <cell r="E31" t="str">
            <v>m2</v>
          </cell>
          <cell r="F31">
            <v>0.95</v>
          </cell>
          <cell r="G31">
            <v>400</v>
          </cell>
        </row>
        <row r="32">
          <cell r="B32" t="str">
            <v>AD10100100</v>
          </cell>
          <cell r="C32">
            <v>27</v>
          </cell>
          <cell r="D32" t="str">
            <v>Locação de obra com aparelho topográfico.</v>
          </cell>
          <cell r="E32" t="str">
            <v>m</v>
          </cell>
          <cell r="F32">
            <v>6.75</v>
          </cell>
          <cell r="G32">
            <v>410</v>
          </cell>
        </row>
        <row r="33">
          <cell r="B33" t="str">
            <v>AD15150750</v>
          </cell>
          <cell r="C33">
            <v>28</v>
          </cell>
          <cell r="D33" t="str">
            <v>Veiculo motor 1.0 a gasolina sem motorista.</v>
          </cell>
          <cell r="E33" t="str">
            <v>mês</v>
          </cell>
          <cell r="F33">
            <v>1269.66</v>
          </cell>
          <cell r="G33">
            <v>8</v>
          </cell>
        </row>
        <row r="34">
          <cell r="B34" t="str">
            <v>AD20250050</v>
          </cell>
          <cell r="C34">
            <v>29</v>
          </cell>
          <cell r="D34" t="str">
            <v>Barragem de bloqueio, reaproveitamento 40 vezes.</v>
          </cell>
          <cell r="E34" t="str">
            <v>m</v>
          </cell>
          <cell r="F34">
            <v>0.98</v>
          </cell>
          <cell r="G34">
            <v>970</v>
          </cell>
        </row>
        <row r="35">
          <cell r="B35" t="str">
            <v>AD20250100</v>
          </cell>
          <cell r="C35">
            <v>30</v>
          </cell>
          <cell r="D35" t="str">
            <v>Barragem de bloqueio de obra, colocação e retirada.</v>
          </cell>
          <cell r="E35" t="str">
            <v>m</v>
          </cell>
          <cell r="F35">
            <v>3.26</v>
          </cell>
          <cell r="G35">
            <v>4200</v>
          </cell>
        </row>
        <row r="36">
          <cell r="B36" t="str">
            <v>AD20250200</v>
          </cell>
          <cell r="C36">
            <v>31</v>
          </cell>
          <cell r="D36" t="str">
            <v>Placa de sinalização para obra de via publica.</v>
          </cell>
          <cell r="E36" t="str">
            <v>un</v>
          </cell>
          <cell r="F36">
            <v>37.67</v>
          </cell>
          <cell r="G36">
            <v>43</v>
          </cell>
        </row>
        <row r="37">
          <cell r="B37" t="str">
            <v>AD20250250</v>
          </cell>
          <cell r="C37">
            <v>32</v>
          </cell>
          <cell r="D37" t="str">
            <v>Placa de sinalização para obra, colocação e retirada.</v>
          </cell>
          <cell r="E37" t="str">
            <v>un</v>
          </cell>
          <cell r="F37">
            <v>0.89</v>
          </cell>
          <cell r="G37">
            <v>173</v>
          </cell>
        </row>
        <row r="38">
          <cell r="B38" t="str">
            <v>AD20250300</v>
          </cell>
          <cell r="C38">
            <v>33</v>
          </cell>
          <cell r="D38" t="str">
            <v>Placa de identificação de obra publica.</v>
          </cell>
          <cell r="E38" t="str">
            <v>m2</v>
          </cell>
          <cell r="F38">
            <v>166.66</v>
          </cell>
          <cell r="G38">
            <v>22.4</v>
          </cell>
        </row>
        <row r="39">
          <cell r="B39" t="str">
            <v>AD25050050</v>
          </cell>
          <cell r="C39">
            <v>34</v>
          </cell>
          <cell r="D39" t="str">
            <v>Aluguel de balizador vaga-lume.</v>
          </cell>
          <cell r="E39" t="str">
            <v>mês</v>
          </cell>
          <cell r="F39">
            <v>86.83</v>
          </cell>
          <cell r="G39">
            <v>960</v>
          </cell>
        </row>
        <row r="40">
          <cell r="B40" t="str">
            <v>AD25050200/  </v>
          </cell>
          <cell r="C40">
            <v>35</v>
          </cell>
          <cell r="D40" t="str">
            <v>Aluguel de cavalete plástico universa.</v>
          </cell>
          <cell r="E40" t="str">
            <v>un.mês</v>
          </cell>
          <cell r="F40">
            <v>86.83</v>
          </cell>
          <cell r="G40">
            <v>600</v>
          </cell>
        </row>
        <row r="41">
          <cell r="B41" t="str">
            <v>AD25050250</v>
          </cell>
          <cell r="C41">
            <v>36</v>
          </cell>
          <cell r="D41" t="str">
            <v>Aluguel de cone canalizador empinhavel T-Topde.</v>
          </cell>
          <cell r="E41" t="str">
            <v>un.mês</v>
          </cell>
          <cell r="F41">
            <v>32.29</v>
          </cell>
          <cell r="G41">
            <v>600</v>
          </cell>
        </row>
        <row r="42">
          <cell r="B42" t="str">
            <v>AD35150050A</v>
          </cell>
          <cell r="C42">
            <v>37</v>
          </cell>
          <cell r="D42" t="str">
            <v>Controle tecnológico de obras em concreto armado.</v>
          </cell>
          <cell r="E42" t="str">
            <v>m3</v>
          </cell>
          <cell r="F42">
            <v>12.32</v>
          </cell>
          <cell r="G42">
            <v>382</v>
          </cell>
        </row>
        <row r="43">
          <cell r="B43" t="str">
            <v>SE25100100A  </v>
          </cell>
          <cell r="C43">
            <v>38</v>
          </cell>
          <cell r="D43" t="str">
            <v>Projeto executivo para urbanização/reurbanização.</v>
          </cell>
          <cell r="E43" t="str">
            <v>há</v>
          </cell>
          <cell r="F43">
            <v>34610.16</v>
          </cell>
          <cell r="G43">
            <v>5.18</v>
          </cell>
        </row>
        <row r="44">
          <cell r="B44" t="str">
            <v>SE20100050</v>
          </cell>
          <cell r="C44">
            <v>39</v>
          </cell>
          <cell r="D44" t="str">
            <v>Lançamento de linha poligonal básica.</v>
          </cell>
          <cell r="E44" t="str">
            <v>Km</v>
          </cell>
          <cell r="F44">
            <v>159.44</v>
          </cell>
          <cell r="G44">
            <v>1</v>
          </cell>
        </row>
        <row r="45">
          <cell r="B45" t="str">
            <v>SE20102500A</v>
          </cell>
          <cell r="C45">
            <v>40</v>
          </cell>
          <cell r="D45" t="str">
            <v>Nivelamento de eixo de logradouro.</v>
          </cell>
          <cell r="E45" t="str">
            <v>Km</v>
          </cell>
          <cell r="F45">
            <v>74.49</v>
          </cell>
          <cell r="G45">
            <v>1</v>
          </cell>
        </row>
        <row r="46">
          <cell r="B46" t="str">
            <v>SE20150050</v>
          </cell>
          <cell r="C46">
            <v>41</v>
          </cell>
          <cell r="D46" t="str">
            <v>Levantamento fotográfico de aspecto de área urbana.</v>
          </cell>
          <cell r="E46" t="str">
            <v>un</v>
          </cell>
          <cell r="F46">
            <v>1.8</v>
          </cell>
          <cell r="G46">
            <v>259</v>
          </cell>
        </row>
        <row r="47">
          <cell r="B47" t="str">
            <v>SE20150250</v>
          </cell>
          <cell r="C47">
            <v>42</v>
          </cell>
          <cell r="D47" t="str">
            <v>Levantamento fotográfico aéreo vertical de área urbana.</v>
          </cell>
          <cell r="E47" t="str">
            <v>conj</v>
          </cell>
          <cell r="F47">
            <v>8267.76</v>
          </cell>
          <cell r="G47">
            <v>1</v>
          </cell>
        </row>
        <row r="48">
          <cell r="B48" t="str">
            <v>SE20101600</v>
          </cell>
          <cell r="C48">
            <v>43</v>
          </cell>
          <cell r="D48" t="str">
            <v>Levantamento cadastral das profundidades de tubos.</v>
          </cell>
          <cell r="E48" t="str">
            <v>un</v>
          </cell>
          <cell r="F48">
            <v>23.05</v>
          </cell>
          <cell r="G48">
            <v>137</v>
          </cell>
        </row>
        <row r="49">
          <cell r="B49" t="str">
            <v>SE30050100</v>
          </cell>
          <cell r="C49">
            <v>44</v>
          </cell>
          <cell r="D49" t="str">
            <v>Determinação da deformação com Viga Benkelmann.</v>
          </cell>
          <cell r="E49" t="str">
            <v>un</v>
          </cell>
          <cell r="F49">
            <v>53.9</v>
          </cell>
          <cell r="G49">
            <v>144</v>
          </cell>
        </row>
        <row r="50">
          <cell r="B50" t="str">
            <v>CE05100110</v>
          </cell>
          <cell r="C50">
            <v>45</v>
          </cell>
          <cell r="D50" t="str">
            <v>Consultor de serviços técnicos especializados.</v>
          </cell>
          <cell r="E50" t="str">
            <v>h</v>
          </cell>
          <cell r="F50">
            <v>89.23</v>
          </cell>
          <cell r="G50">
            <v>726</v>
          </cell>
        </row>
        <row r="51">
          <cell r="B51" t="str">
            <v>CO05050500</v>
          </cell>
          <cell r="C51">
            <v>46</v>
          </cell>
          <cell r="D51" t="str">
            <v>Plataforma ou passarela de Pinho.</v>
          </cell>
          <cell r="E51" t="str">
            <v>m2</v>
          </cell>
          <cell r="F51">
            <v>2.31</v>
          </cell>
          <cell r="G51">
            <v>187</v>
          </cell>
        </row>
        <row r="52">
          <cell r="B52" t="str">
            <v>CO05100050</v>
          </cell>
          <cell r="C52">
            <v>47</v>
          </cell>
          <cell r="D52" t="str">
            <v>Aluguel de andaime tubular sobre sapatas fixas.</v>
          </cell>
          <cell r="E52" t="str">
            <v>m2.mês</v>
          </cell>
          <cell r="F52">
            <v>2.2</v>
          </cell>
          <cell r="G52">
            <v>2100</v>
          </cell>
        </row>
        <row r="53">
          <cell r="B53" t="str">
            <v>CO05150100</v>
          </cell>
          <cell r="C53">
            <v>48</v>
          </cell>
          <cell r="D53" t="str">
            <v>Montagem e desmontagem de andaime tubular.</v>
          </cell>
          <cell r="E53" t="str">
            <v>m2</v>
          </cell>
          <cell r="F53">
            <v>1.77</v>
          </cell>
          <cell r="G53">
            <v>350</v>
          </cell>
        </row>
        <row r="54">
          <cell r="B54" t="str">
            <v>CO05150300</v>
          </cell>
          <cell r="C54">
            <v>49</v>
          </cell>
          <cell r="D54" t="str">
            <v>Movimentação vertical ou horizontal de plataforma.</v>
          </cell>
          <cell r="E54" t="str">
            <v>m2</v>
          </cell>
          <cell r="F54">
            <v>0.14</v>
          </cell>
          <cell r="G54">
            <v>350</v>
          </cell>
        </row>
        <row r="55">
          <cell r="B55" t="str">
            <v>MT05300100</v>
          </cell>
          <cell r="C55">
            <v>50</v>
          </cell>
          <cell r="D55" t="str">
            <v>Escavação manual em material de 1a categoria.</v>
          </cell>
          <cell r="E55" t="str">
            <v>m3</v>
          </cell>
          <cell r="F55">
            <v>12.4</v>
          </cell>
          <cell r="G55">
            <v>10700</v>
          </cell>
        </row>
        <row r="56">
          <cell r="B56" t="str">
            <v>MT10050050</v>
          </cell>
          <cell r="C56">
            <v>51</v>
          </cell>
          <cell r="D56" t="str">
            <v>Escavação mecânica, utilizando Retro-Escavadeira. </v>
          </cell>
          <cell r="E56" t="str">
            <v>m3</v>
          </cell>
          <cell r="F56">
            <v>2.77</v>
          </cell>
          <cell r="G56">
            <v>36800</v>
          </cell>
        </row>
        <row r="57">
          <cell r="B57" t="str">
            <v>MT10100050</v>
          </cell>
          <cell r="C57">
            <v>52</v>
          </cell>
          <cell r="D57" t="str">
            <v>Escavação mecânica, utilizando Escavadeira.</v>
          </cell>
          <cell r="E57" t="str">
            <v>m3</v>
          </cell>
          <cell r="F57">
            <v>0.96</v>
          </cell>
          <cell r="G57">
            <v>7300</v>
          </cell>
        </row>
        <row r="58">
          <cell r="B58" t="str">
            <v>MT15050250</v>
          </cell>
          <cell r="C58">
            <v>53</v>
          </cell>
          <cell r="D58" t="str">
            <v>Reaterro de vala com material de boa qualidade. </v>
          </cell>
          <cell r="E58" t="str">
            <v>m3</v>
          </cell>
          <cell r="F58">
            <v>9.3</v>
          </cell>
          <cell r="G58">
            <v>13700</v>
          </cell>
        </row>
        <row r="59">
          <cell r="B59" t="str">
            <v>MT15050300</v>
          </cell>
          <cell r="C59">
            <v>54</v>
          </cell>
          <cell r="D59" t="str">
            <v>Reaterro de vala, com po-de-pedra.</v>
          </cell>
          <cell r="E59" t="str">
            <v>m3</v>
          </cell>
          <cell r="F59">
            <v>36.18</v>
          </cell>
          <cell r="G59">
            <v>19600</v>
          </cell>
        </row>
        <row r="60">
          <cell r="B60" t="str">
            <v>MT05250050</v>
          </cell>
          <cell r="C60">
            <v>55</v>
          </cell>
          <cell r="D60" t="str">
            <v>Desmonte manual de bloco de 3a categoria.</v>
          </cell>
          <cell r="E60" t="str">
            <v>m3</v>
          </cell>
          <cell r="F60">
            <v>32.14</v>
          </cell>
          <cell r="G60">
            <v>7050</v>
          </cell>
        </row>
        <row r="61">
          <cell r="B61" t="str">
            <v>MT05450050</v>
          </cell>
          <cell r="C61">
            <v>56</v>
          </cell>
          <cell r="D61" t="str">
            <v>Desmonte a fogo de bloco de material de 3a categoria.</v>
          </cell>
          <cell r="E61" t="str">
            <v>m3</v>
          </cell>
          <cell r="F61">
            <v>66.56</v>
          </cell>
          <cell r="G61">
            <v>8545</v>
          </cell>
        </row>
        <row r="62">
          <cell r="B62" t="str">
            <v>MT15150050</v>
          </cell>
          <cell r="C62">
            <v>57</v>
          </cell>
          <cell r="D62" t="str">
            <v>Preparo de solo ate 30cm de profundidade.</v>
          </cell>
          <cell r="E62" t="str">
            <v>m2</v>
          </cell>
          <cell r="F62">
            <v>5.46</v>
          </cell>
          <cell r="G62">
            <v>17842</v>
          </cell>
        </row>
        <row r="63">
          <cell r="B63" t="str">
            <v>MT20050050</v>
          </cell>
          <cell r="C63">
            <v>58</v>
          </cell>
          <cell r="D63" t="str">
            <v>Espalhamento de material de 1a categoria.</v>
          </cell>
          <cell r="E63" t="str">
            <v>m3</v>
          </cell>
          <cell r="F63">
            <v>0.24</v>
          </cell>
          <cell r="G63">
            <v>70776</v>
          </cell>
        </row>
        <row r="64">
          <cell r="B64" t="str">
            <v>TC05050350</v>
          </cell>
          <cell r="C64">
            <v>59</v>
          </cell>
          <cell r="D64" t="str">
            <v>Transporte de carga de qualquer natureza.</v>
          </cell>
          <cell r="E64" t="str">
            <v>t.Km</v>
          </cell>
          <cell r="F64">
            <v>0.39</v>
          </cell>
          <cell r="G64">
            <v>1880000</v>
          </cell>
        </row>
        <row r="65">
          <cell r="B65" t="str">
            <v>TC10050150</v>
          </cell>
          <cell r="C65">
            <v>60</v>
          </cell>
          <cell r="D65" t="str">
            <v>Carga manual e descarga mecânica.</v>
          </cell>
          <cell r="E65" t="str">
            <v>t</v>
          </cell>
          <cell r="F65">
            <v>7.38</v>
          </cell>
          <cell r="G65">
            <v>47000</v>
          </cell>
        </row>
        <row r="66">
          <cell r="B66" t="str">
            <v>EQ05050100A</v>
          </cell>
          <cell r="C66">
            <v>61</v>
          </cell>
          <cell r="D66" t="str">
            <v>Caminhão basculante. Custo horário produtivo.     </v>
          </cell>
          <cell r="E66" t="str">
            <v>h</v>
          </cell>
          <cell r="F66">
            <v>45.34</v>
          </cell>
          <cell r="G66">
            <v>2446</v>
          </cell>
        </row>
        <row r="67">
          <cell r="B67" t="str">
            <v>EQ05050103A</v>
          </cell>
          <cell r="C67">
            <v>62</v>
          </cell>
          <cell r="D67" t="str">
            <v>Caminhão basculante. Custo horário improdutivo.</v>
          </cell>
          <cell r="E67" t="str">
            <v>h</v>
          </cell>
          <cell r="F67">
            <v>25.39</v>
          </cell>
          <cell r="G67">
            <v>432</v>
          </cell>
        </row>
        <row r="68">
          <cell r="B68" t="str">
            <v>EQ05050300</v>
          </cell>
          <cell r="C68">
            <v>63</v>
          </cell>
          <cell r="D68" t="str">
            <v>Caminhão com Carroceria Fixa. Aluguel produtivo.</v>
          </cell>
          <cell r="E68" t="str">
            <v>h</v>
          </cell>
          <cell r="F68">
            <v>32.28</v>
          </cell>
          <cell r="G68">
            <v>1957</v>
          </cell>
        </row>
        <row r="69">
          <cell r="B69" t="str">
            <v>EQ05050306</v>
          </cell>
          <cell r="C69">
            <v>64</v>
          </cell>
          <cell r="D69" t="str">
            <v>Caminhão com Carroceria Fixa. Aluguel improdutivo.</v>
          </cell>
          <cell r="E69" t="str">
            <v>h</v>
          </cell>
          <cell r="F69">
            <v>8.54</v>
          </cell>
          <cell r="G69">
            <v>346</v>
          </cell>
        </row>
        <row r="70">
          <cell r="B70" t="str">
            <v>EQ05050415</v>
          </cell>
          <cell r="C70">
            <v>65</v>
          </cell>
          <cell r="D70" t="str">
            <v>Caminhão Carroceria Fixa F-12000 Munck produtivo.               </v>
          </cell>
          <cell r="E70" t="str">
            <v>h</v>
          </cell>
          <cell r="F70">
            <v>53.72</v>
          </cell>
          <cell r="G70">
            <v>3453</v>
          </cell>
        </row>
        <row r="71">
          <cell r="B71" t="str">
            <v>EQ15050450</v>
          </cell>
          <cell r="C71">
            <v>66</v>
          </cell>
          <cell r="D71" t="str">
            <v>Pa-carregadeira(Carregador frontal). Custo produtivo.  </v>
          </cell>
          <cell r="E71" t="str">
            <v>h</v>
          </cell>
          <cell r="F71">
            <v>68.34</v>
          </cell>
          <cell r="G71">
            <v>1345</v>
          </cell>
        </row>
        <row r="72">
          <cell r="B72" t="str">
            <v>EQ15050453</v>
          </cell>
          <cell r="C72">
            <v>67</v>
          </cell>
          <cell r="D72" t="str">
            <v>Pa-carregadeira(Carregador Frontal).Custo improdutivo.</v>
          </cell>
          <cell r="E72" t="str">
            <v>h</v>
          </cell>
          <cell r="F72">
            <v>31.05</v>
          </cell>
          <cell r="G72">
            <v>237</v>
          </cell>
        </row>
        <row r="73">
          <cell r="B73" t="str">
            <v>EQ15050500</v>
          </cell>
          <cell r="C73">
            <v>68</v>
          </cell>
          <cell r="D73" t="str">
            <v>Retro-Escavadeira/carregadeira. Custo produtivo. </v>
          </cell>
          <cell r="E73" t="str">
            <v>h</v>
          </cell>
          <cell r="F73">
            <v>45.49</v>
          </cell>
          <cell r="G73">
            <v>1439</v>
          </cell>
        </row>
        <row r="74">
          <cell r="B74" t="str">
            <v>EQ30050200</v>
          </cell>
          <cell r="C74">
            <v>69</v>
          </cell>
          <cell r="D74" t="str">
            <v>Betoneira com capacidade de 580l, Aluguel produtivo.</v>
          </cell>
          <cell r="E74" t="str">
            <v>h</v>
          </cell>
          <cell r="F74">
            <v>4.71</v>
          </cell>
          <cell r="G74">
            <v>2041</v>
          </cell>
        </row>
        <row r="75">
          <cell r="B75" t="str">
            <v>EQ30050206</v>
          </cell>
          <cell r="C75">
            <v>70</v>
          </cell>
          <cell r="D75" t="str">
            <v>Betoneira com capacidade de 580l Aluguel improdutivo.</v>
          </cell>
          <cell r="E75" t="str">
            <v>h</v>
          </cell>
          <cell r="F75">
            <v>1.56</v>
          </cell>
          <cell r="G75">
            <v>216</v>
          </cell>
        </row>
        <row r="76">
          <cell r="B76" t="str">
            <v>EQ15050550</v>
          </cell>
          <cell r="C76">
            <v>71</v>
          </cell>
          <cell r="D76" t="str">
            <v>Rompedor Pneumático de 32,6Kg Aluguel produtivo. </v>
          </cell>
          <cell r="E76" t="str">
            <v>h</v>
          </cell>
          <cell r="F76">
            <v>1.05</v>
          </cell>
          <cell r="G76">
            <v>648</v>
          </cell>
        </row>
        <row r="77">
          <cell r="B77" t="str">
            <v>EQ15050556</v>
          </cell>
          <cell r="C77">
            <v>72</v>
          </cell>
          <cell r="D77" t="str">
            <v>Rompedor Pneumático de 32,6Kg Aluguel improdutivo.</v>
          </cell>
          <cell r="E77" t="str">
            <v>h</v>
          </cell>
          <cell r="F77">
            <v>0.7</v>
          </cell>
          <cell r="G77">
            <v>72</v>
          </cell>
        </row>
        <row r="78">
          <cell r="B78" t="str">
            <v> EQ20050800</v>
          </cell>
          <cell r="C78">
            <v>73</v>
          </cell>
          <cell r="D78" t="str">
            <v>Vassoura Mecânica, rebocável, Aluguel produtivo.   </v>
          </cell>
          <cell r="E78" t="str">
            <v>h</v>
          </cell>
          <cell r="F78">
            <v>3.58</v>
          </cell>
          <cell r="G78">
            <v>1712</v>
          </cell>
        </row>
        <row r="79">
          <cell r="B79" t="str">
            <v>EQ20050806</v>
          </cell>
          <cell r="C79">
            <v>74</v>
          </cell>
          <cell r="D79" t="str">
            <v>Vassoura Mecânica, rebocável, Aluguel improdutivo.</v>
          </cell>
          <cell r="E79" t="str">
            <v>h</v>
          </cell>
          <cell r="F79">
            <v>1.43</v>
          </cell>
          <cell r="G79">
            <v>216</v>
          </cell>
        </row>
        <row r="80">
          <cell r="B80" t="str">
            <v>EQ35100200</v>
          </cell>
          <cell r="C80">
            <v>75</v>
          </cell>
          <cell r="D80" t="str">
            <v>Bomba Centrífuga Submersível. Aluguel produtivo.    </v>
          </cell>
          <cell r="E80" t="str">
            <v>h</v>
          </cell>
          <cell r="F80">
            <v>3.6</v>
          </cell>
          <cell r="G80">
            <v>8632</v>
          </cell>
        </row>
        <row r="81">
          <cell r="B81" t="str">
            <v>EQ35100203</v>
          </cell>
          <cell r="C81">
            <v>76</v>
          </cell>
          <cell r="D81" t="str">
            <v>Bomba Centrífuga Submersível. Aluguel improdutivo.</v>
          </cell>
          <cell r="E81" t="str">
            <v>h</v>
          </cell>
          <cell r="F81">
            <v>1.4</v>
          </cell>
          <cell r="G81">
            <v>863</v>
          </cell>
        </row>
        <row r="82">
          <cell r="B82" t="str">
            <v>EQ45050159</v>
          </cell>
          <cell r="C82">
            <v>77</v>
          </cell>
          <cell r="D82" t="str">
            <v>Compressor de ar. Aluguel improdutivo.</v>
          </cell>
          <cell r="E82" t="str">
            <v>h</v>
          </cell>
          <cell r="F82">
            <v>3.64</v>
          </cell>
          <cell r="G82">
            <v>72</v>
          </cell>
        </row>
        <row r="83">
          <cell r="B83" t="str">
            <v>EQ45150100</v>
          </cell>
          <cell r="C83">
            <v>78</v>
          </cell>
          <cell r="D83" t="str">
            <v>Retificador de solda elétrica de 430A.</v>
          </cell>
          <cell r="E83" t="str">
            <v>h</v>
          </cell>
          <cell r="F83">
            <v>7.16</v>
          </cell>
          <cell r="G83">
            <v>1007</v>
          </cell>
        </row>
        <row r="84">
          <cell r="B84" t="str">
            <v>EQ40050150A</v>
          </cell>
          <cell r="C84">
            <v>79</v>
          </cell>
          <cell r="D84" t="str">
            <v>Equipamento de jato d'água (Sewer-Jet ou similar).</v>
          </cell>
          <cell r="E84" t="str">
            <v>h</v>
          </cell>
          <cell r="F84">
            <v>79.2</v>
          </cell>
          <cell r="G84">
            <v>1079</v>
          </cell>
        </row>
        <row r="85">
          <cell r="B85" t="str">
            <v>EQ40050153A</v>
          </cell>
          <cell r="C85">
            <v>80</v>
          </cell>
          <cell r="D85" t="str">
            <v>Equipamento de alta pressão  (Vac-All ou similar).</v>
          </cell>
          <cell r="E85" t="str">
            <v>h</v>
          </cell>
          <cell r="F85">
            <v>104.07</v>
          </cell>
          <cell r="G85">
            <v>1942</v>
          </cell>
        </row>
        <row r="86">
          <cell r="B86" t="str">
            <v>SC05050050</v>
          </cell>
          <cell r="C86">
            <v>81</v>
          </cell>
          <cell r="D86" t="str">
            <v>Arrancamento de aparelhos de iluminação.</v>
          </cell>
          <cell r="E86" t="str">
            <v>un</v>
          </cell>
          <cell r="F86">
            <v>1.67</v>
          </cell>
          <cell r="G86">
            <v>65</v>
          </cell>
        </row>
        <row r="87">
          <cell r="B87" t="str">
            <v>SC05050200</v>
          </cell>
          <cell r="C87">
            <v>82</v>
          </cell>
          <cell r="D87" t="str">
            <v>Arrancamento de grades, gradis, alambrados, cercas.</v>
          </cell>
          <cell r="E87" t="str">
            <v>m2</v>
          </cell>
          <cell r="F87">
            <v>4.43</v>
          </cell>
          <cell r="G87">
            <v>144</v>
          </cell>
        </row>
        <row r="88">
          <cell r="B88" t="str">
            <v>SC05050250</v>
          </cell>
          <cell r="C88">
            <v>83</v>
          </cell>
          <cell r="D88" t="str">
            <v>Arrancamento de meios-fios, de granito ou concreto.</v>
          </cell>
          <cell r="E88" t="str">
            <v>m</v>
          </cell>
          <cell r="F88">
            <v>4.87</v>
          </cell>
          <cell r="G88">
            <v>3739</v>
          </cell>
        </row>
        <row r="89">
          <cell r="B89" t="str">
            <v>SC05050300</v>
          </cell>
          <cell r="C89">
            <v>84</v>
          </cell>
          <cell r="D89" t="str">
            <v>Arrancamento de paralelepípedos.</v>
          </cell>
          <cell r="E89" t="str">
            <v>m2</v>
          </cell>
          <cell r="F89">
            <v>2.21</v>
          </cell>
          <cell r="G89">
            <v>860</v>
          </cell>
        </row>
        <row r="90">
          <cell r="B90" t="str">
            <v>SC05050500</v>
          </cell>
          <cell r="C90">
            <v>85</v>
          </cell>
          <cell r="D90" t="str">
            <v>Arrancamento tubos concreto manilhas ø 0,40 a 0,60m.</v>
          </cell>
          <cell r="E90" t="str">
            <v>m</v>
          </cell>
          <cell r="F90">
            <v>3.99</v>
          </cell>
          <cell r="G90">
            <v>328</v>
          </cell>
        </row>
        <row r="91">
          <cell r="B91" t="str">
            <v>SC05050601</v>
          </cell>
          <cell r="C91">
            <v>86</v>
          </cell>
          <cell r="D91" t="str">
            <v>Demolição manual de alvenaria de pedra argamassada.</v>
          </cell>
          <cell r="E91" t="str">
            <v>m3</v>
          </cell>
          <cell r="F91">
            <v>30.27</v>
          </cell>
          <cell r="G91">
            <v>324</v>
          </cell>
        </row>
        <row r="92">
          <cell r="B92" t="str">
            <v>SC05050750</v>
          </cell>
          <cell r="C92">
            <v>87</v>
          </cell>
          <cell r="D92" t="str">
            <v>Demolição manual de alvenaria de tijolos maciços.</v>
          </cell>
          <cell r="E92" t="str">
            <v>m3</v>
          </cell>
          <cell r="F92">
            <v>52.99</v>
          </cell>
          <cell r="G92">
            <v>130</v>
          </cell>
        </row>
        <row r="93">
          <cell r="B93" t="str">
            <v>SC05050850</v>
          </cell>
          <cell r="C93">
            <v>88</v>
          </cell>
          <cell r="D93" t="str">
            <v>Demolição manual de concreto simples.</v>
          </cell>
          <cell r="E93" t="str">
            <v>m3</v>
          </cell>
          <cell r="F93">
            <v>60.55</v>
          </cell>
          <cell r="G93">
            <v>1904</v>
          </cell>
        </row>
        <row r="94">
          <cell r="B94" t="str">
            <v>SC05050950</v>
          </cell>
          <cell r="C94">
            <v>89</v>
          </cell>
          <cell r="D94" t="str">
            <v>Demolição manual de concreto armado.</v>
          </cell>
          <cell r="E94" t="str">
            <v>m3</v>
          </cell>
          <cell r="F94">
            <v>85.78</v>
          </cell>
          <cell r="G94">
            <v>140</v>
          </cell>
        </row>
        <row r="95">
          <cell r="B95" t="str">
            <v>SC05051400</v>
          </cell>
          <cell r="C95">
            <v>90</v>
          </cell>
          <cell r="D95" t="str">
            <v>Demolição de revestimento em argamassa.</v>
          </cell>
          <cell r="E95" t="str">
            <v>m2</v>
          </cell>
          <cell r="F95">
            <v>2.21</v>
          </cell>
          <cell r="G95">
            <v>144</v>
          </cell>
        </row>
        <row r="96">
          <cell r="B96" t="str">
            <v>SC05051450</v>
          </cell>
          <cell r="C96">
            <v>91</v>
          </cell>
          <cell r="D96" t="str">
            <v>Demolição de revestimento em azulejos, cerâmicas.</v>
          </cell>
          <cell r="E96" t="str">
            <v>m2</v>
          </cell>
          <cell r="F96">
            <v>5.31</v>
          </cell>
          <cell r="G96">
            <v>130</v>
          </cell>
        </row>
        <row r="97">
          <cell r="B97" t="str">
            <v>SC05052150</v>
          </cell>
          <cell r="C97">
            <v>92</v>
          </cell>
          <cell r="D97" t="str">
            <v>Remoção de cobertura de telha francesa.</v>
          </cell>
          <cell r="E97" t="str">
            <v>m2</v>
          </cell>
          <cell r="F97">
            <v>8.26</v>
          </cell>
          <cell r="G97">
            <v>260</v>
          </cell>
        </row>
        <row r="98">
          <cell r="B98" t="str">
            <v>SC05052450</v>
          </cell>
          <cell r="C98">
            <v>93</v>
          </cell>
          <cell r="D98" t="str">
            <v>Remoção de cobertura de telha de fibro-cimento.</v>
          </cell>
          <cell r="E98" t="str">
            <v>m2</v>
          </cell>
          <cell r="F98">
            <v>3.87</v>
          </cell>
          <cell r="G98">
            <v>460</v>
          </cell>
        </row>
        <row r="99">
          <cell r="B99" t="str">
            <v>SC05052900</v>
          </cell>
          <cell r="C99">
            <v>94</v>
          </cell>
          <cell r="D99" t="str">
            <v>Remoção manual de passeio de pedra portuguesa. </v>
          </cell>
          <cell r="E99" t="str">
            <v>m2</v>
          </cell>
          <cell r="F99">
            <v>2.44</v>
          </cell>
          <cell r="G99">
            <v>2900</v>
          </cell>
        </row>
        <row r="100">
          <cell r="B100" t="str">
            <v>SC05053250</v>
          </cell>
          <cell r="C100">
            <v>95</v>
          </cell>
          <cell r="D100" t="str">
            <v>Remoção de tubulação ferro fundido ø50mm a 300mm.</v>
          </cell>
          <cell r="E100" t="str">
            <v>m</v>
          </cell>
          <cell r="F100">
            <v>11.88</v>
          </cell>
          <cell r="G100">
            <v>290</v>
          </cell>
        </row>
        <row r="101">
          <cell r="B101" t="str">
            <v>SC05100150</v>
          </cell>
          <cell r="C101">
            <v>96</v>
          </cell>
          <cell r="D101" t="str">
            <v>Demolição, com equipamento, concreto simples.</v>
          </cell>
          <cell r="E101" t="str">
            <v>m3</v>
          </cell>
          <cell r="F101">
            <v>43.52</v>
          </cell>
          <cell r="G101">
            <v>2160</v>
          </cell>
        </row>
        <row r="102">
          <cell r="B102" t="str">
            <v>SC05100300</v>
          </cell>
          <cell r="C102">
            <v>97</v>
          </cell>
          <cell r="D102" t="str">
            <v>Demolição, com equipamento concreto armado.</v>
          </cell>
          <cell r="E102" t="str">
            <v>m3</v>
          </cell>
          <cell r="F102">
            <v>73.98</v>
          </cell>
          <cell r="G102">
            <v>3400</v>
          </cell>
        </row>
        <row r="103">
          <cell r="B103" t="str">
            <v>SC05100500</v>
          </cell>
          <cell r="C103">
            <v>98</v>
          </cell>
          <cell r="D103" t="str">
            <v>Demolição com equip. concreto asfáltico 10cm.</v>
          </cell>
          <cell r="E103" t="str">
            <v>m2</v>
          </cell>
          <cell r="F103">
            <v>8.98</v>
          </cell>
          <cell r="G103">
            <v>20100</v>
          </cell>
        </row>
        <row r="104">
          <cell r="B104" t="str">
            <v>SC10050250</v>
          </cell>
          <cell r="C104">
            <v>99</v>
          </cell>
          <cell r="D104" t="str">
            <v>Bombeiro hidráulico (inclusive encargos sociais).   </v>
          </cell>
          <cell r="E104" t="str">
            <v>h</v>
          </cell>
          <cell r="F104">
            <v>6.48</v>
          </cell>
          <cell r="G104">
            <v>2960</v>
          </cell>
        </row>
        <row r="105">
          <cell r="B105" t="str">
            <v>SC10050300</v>
          </cell>
          <cell r="C105">
            <v>100</v>
          </cell>
          <cell r="D105" t="str">
            <v>Calceteiro (inclusive encargos sociais).   </v>
          </cell>
          <cell r="E105" t="str">
            <v>h</v>
          </cell>
          <cell r="F105">
            <v>5.99</v>
          </cell>
          <cell r="G105">
            <v>1480</v>
          </cell>
        </row>
        <row r="106">
          <cell r="B106" t="str">
            <v>SC10050350</v>
          </cell>
          <cell r="C106">
            <v>101</v>
          </cell>
          <cell r="D106" t="str">
            <v>Carpinteiro de forma (inclusive encargos sociais).</v>
          </cell>
          <cell r="E106" t="str">
            <v>h</v>
          </cell>
          <cell r="F106">
            <v>5.99</v>
          </cell>
          <cell r="G106">
            <v>1480</v>
          </cell>
        </row>
        <row r="107">
          <cell r="B107" t="str">
            <v>SC10050450</v>
          </cell>
          <cell r="C107">
            <v>102</v>
          </cell>
          <cell r="D107" t="str">
            <v>Eletricista (inclusive encargos sociais). </v>
          </cell>
          <cell r="E107" t="str">
            <v>h</v>
          </cell>
          <cell r="F107">
            <v>6.48</v>
          </cell>
          <cell r="G107">
            <v>2960</v>
          </cell>
        </row>
        <row r="108">
          <cell r="B108" t="str">
            <v>SC10050900</v>
          </cell>
          <cell r="C108">
            <v>103</v>
          </cell>
          <cell r="D108" t="str">
            <v>Marteleteiro (inclusive encargos sociais). </v>
          </cell>
          <cell r="E108" t="str">
            <v>h</v>
          </cell>
          <cell r="F108">
            <v>5.99</v>
          </cell>
          <cell r="G108">
            <v>2960</v>
          </cell>
        </row>
        <row r="109">
          <cell r="B109" t="str">
            <v>SC10051100</v>
          </cell>
          <cell r="C109">
            <v>104</v>
          </cell>
          <cell r="D109" t="str">
            <v>Operador de máquinas.(inclusive encargos sociais).</v>
          </cell>
          <cell r="E109" t="str">
            <v>h</v>
          </cell>
          <cell r="F109">
            <v>6.48</v>
          </cell>
          <cell r="G109">
            <v>1480</v>
          </cell>
        </row>
        <row r="110">
          <cell r="B110" t="str">
            <v>SC10051200</v>
          </cell>
          <cell r="C110">
            <v>105</v>
          </cell>
          <cell r="D110" t="str">
            <v>Pedreiro (inclusive encargos sociais).   </v>
          </cell>
          <cell r="E110" t="str">
            <v>h</v>
          </cell>
          <cell r="F110">
            <v>5.99</v>
          </cell>
          <cell r="G110">
            <v>2960</v>
          </cell>
        </row>
        <row r="111">
          <cell r="B111" t="str">
            <v>SC10051450</v>
          </cell>
          <cell r="C111">
            <v>106</v>
          </cell>
          <cell r="D111" t="str">
            <v>Servente (inclusive encargos sociais).</v>
          </cell>
          <cell r="E111" t="str">
            <v>h</v>
          </cell>
          <cell r="F111">
            <v>4.3</v>
          </cell>
          <cell r="G111">
            <v>5920</v>
          </cell>
        </row>
        <row r="112">
          <cell r="B112" t="str">
            <v>SC10051500</v>
          </cell>
          <cell r="C112">
            <v>107</v>
          </cell>
          <cell r="D112" t="str">
            <v>Soldador em construção civil (inclusive encargos).</v>
          </cell>
          <cell r="E112" t="str">
            <v>h</v>
          </cell>
          <cell r="F112">
            <v>6.23</v>
          </cell>
          <cell r="G112">
            <v>1480</v>
          </cell>
        </row>
        <row r="113">
          <cell r="B113" t="str">
            <v>SC10100050</v>
          </cell>
          <cell r="C113">
            <v>108</v>
          </cell>
          <cell r="D113" t="str">
            <v>Operador de tráfego(inclusive encargos sociais). </v>
          </cell>
          <cell r="E113" t="str">
            <v>h</v>
          </cell>
          <cell r="F113">
            <v>7.08</v>
          </cell>
          <cell r="G113">
            <v>2960</v>
          </cell>
        </row>
        <row r="114">
          <cell r="B114" t="str">
            <v>SC05100050</v>
          </cell>
          <cell r="C114">
            <v>109</v>
          </cell>
          <cell r="D114" t="str">
            <v>Arrancamento de tampão de ferro fundido.</v>
          </cell>
          <cell r="E114" t="str">
            <v>un</v>
          </cell>
          <cell r="F114">
            <v>15.18</v>
          </cell>
          <cell r="G114">
            <v>22</v>
          </cell>
        </row>
        <row r="115">
          <cell r="B115" t="str">
            <v>SC15050100</v>
          </cell>
          <cell r="C115">
            <v>110</v>
          </cell>
          <cell r="D115" t="str">
            <v>Aditivo de reciclagem para mistura asfáltica a quente.</v>
          </cell>
          <cell r="E115" t="str">
            <v>t</v>
          </cell>
          <cell r="F115">
            <v>2857.32</v>
          </cell>
          <cell r="G115">
            <v>15</v>
          </cell>
        </row>
        <row r="116">
          <cell r="B116" t="str">
            <v>SC15050150</v>
          </cell>
          <cell r="C116">
            <v>111</v>
          </cell>
          <cell r="D116" t="str">
            <v>Areia grossa lavada. Fornecimento.</v>
          </cell>
          <cell r="E116" t="str">
            <v>m3</v>
          </cell>
          <cell r="F116">
            <v>21</v>
          </cell>
          <cell r="G116">
            <v>2000</v>
          </cell>
        </row>
        <row r="117">
          <cell r="B117" t="str">
            <v>SC15050200</v>
          </cell>
          <cell r="C117">
            <v>112</v>
          </cell>
          <cell r="D117" t="str">
            <v>Asfalto diluído tipo cura rápida CR-250</v>
          </cell>
          <cell r="E117" t="str">
            <v>t</v>
          </cell>
          <cell r="F117">
            <v>1468.02</v>
          </cell>
          <cell r="G117">
            <v>7</v>
          </cell>
        </row>
        <row r="118">
          <cell r="B118" t="str">
            <v>SC15050550</v>
          </cell>
          <cell r="C118">
            <v>113</v>
          </cell>
          <cell r="D118" t="str">
            <v>Saibro, inclusive transporte ate 20Km.Fornecimento. </v>
          </cell>
          <cell r="E118" t="str">
            <v>m3</v>
          </cell>
          <cell r="F118">
            <v>20.63</v>
          </cell>
          <cell r="G118">
            <v>184</v>
          </cell>
        </row>
        <row r="119">
          <cell r="B119" t="str">
            <v>SC15100050</v>
          </cell>
          <cell r="C119">
            <v>114</v>
          </cell>
          <cell r="D119" t="str">
            <v>Chapa de aço de 3/4"para passagem de veículos.</v>
          </cell>
          <cell r="E119" t="str">
            <v>m2</v>
          </cell>
          <cell r="F119">
            <v>17.1</v>
          </cell>
          <cell r="G119">
            <v>360</v>
          </cell>
        </row>
        <row r="120">
          <cell r="B120" t="str">
            <v>SC35050050A</v>
          </cell>
          <cell r="C120">
            <v>115</v>
          </cell>
          <cell r="D120" t="str">
            <v>Levantamento ou rebaixamento de tampão na rua.</v>
          </cell>
          <cell r="E120" t="str">
            <v>un</v>
          </cell>
          <cell r="F120">
            <v>86.15</v>
          </cell>
          <cell r="G120">
            <v>169</v>
          </cell>
        </row>
        <row r="121">
          <cell r="B121" t="str">
            <v>SC45050150</v>
          </cell>
          <cell r="C121">
            <v>116</v>
          </cell>
          <cell r="D121" t="str">
            <v>Toten informativo nas dimensões de (0,50x1,50)m.</v>
          </cell>
          <cell r="E121" t="str">
            <v>un</v>
          </cell>
          <cell r="F121">
            <v>2490</v>
          </cell>
          <cell r="G121">
            <v>29</v>
          </cell>
        </row>
        <row r="122">
          <cell r="B122" t="str">
            <v>SC45100200</v>
          </cell>
          <cell r="C122">
            <v>117</v>
          </cell>
          <cell r="D122" t="str">
            <v>Placa de inauguração em bronze.</v>
          </cell>
          <cell r="E122" t="str">
            <v>un</v>
          </cell>
          <cell r="F122">
            <v>1003.36</v>
          </cell>
          <cell r="G122">
            <v>1</v>
          </cell>
        </row>
        <row r="123">
          <cell r="B123" t="str">
            <v>FD05400100</v>
          </cell>
          <cell r="C123">
            <v>118</v>
          </cell>
          <cell r="D123" t="str">
            <v>Arrasamento de estaca concreto armado, ø40 a 50cm.</v>
          </cell>
          <cell r="E123" t="str">
            <v>un</v>
          </cell>
          <cell r="F123">
            <v>103.03</v>
          </cell>
          <cell r="G123">
            <v>23</v>
          </cell>
        </row>
        <row r="124">
          <cell r="B124" t="str">
            <v>FD05500050</v>
          </cell>
          <cell r="C124">
            <v>119</v>
          </cell>
          <cell r="D124" t="str">
            <v>Estaca raiz com diâmetro de 12", perfurada em solo.</v>
          </cell>
          <cell r="E124" t="str">
            <v>m</v>
          </cell>
          <cell r="F124">
            <v>248.49</v>
          </cell>
          <cell r="G124">
            <v>260</v>
          </cell>
        </row>
        <row r="125">
          <cell r="B125" t="str">
            <v>FD05650150</v>
          </cell>
          <cell r="C125">
            <v>120</v>
          </cell>
          <cell r="D125" t="str">
            <v>Estaca raiz com diâmetro de 10", perfurada em solo.</v>
          </cell>
          <cell r="E125" t="str">
            <v>m</v>
          </cell>
          <cell r="F125">
            <v>130</v>
          </cell>
          <cell r="G125">
            <v>86</v>
          </cell>
        </row>
        <row r="126">
          <cell r="B126" t="str">
            <v>FD10050100</v>
          </cell>
          <cell r="C126">
            <v>121</v>
          </cell>
          <cell r="D126" t="str">
            <v>Ensecadeira de estacas-prancha de aço, tipo Armco.</v>
          </cell>
          <cell r="E126" t="str">
            <v>m2</v>
          </cell>
          <cell r="F126">
            <v>127.53</v>
          </cell>
          <cell r="G126">
            <v>4200</v>
          </cell>
        </row>
        <row r="127">
          <cell r="B127" t="str">
            <v>FD10100050</v>
          </cell>
          <cell r="C127">
            <v>122</v>
          </cell>
          <cell r="D127" t="str">
            <v>Ensecadeira de estacas-prancha em Maçaranduba.</v>
          </cell>
          <cell r="E127" t="str">
            <v>m2</v>
          </cell>
          <cell r="F127">
            <v>70.5</v>
          </cell>
          <cell r="G127">
            <v>2395</v>
          </cell>
        </row>
        <row r="128">
          <cell r="B128" t="str">
            <v>ET15100100</v>
          </cell>
          <cell r="C128">
            <v>123</v>
          </cell>
          <cell r="D128" t="str">
            <v>Formas de madeira peças de concreto armado.</v>
          </cell>
          <cell r="E128" t="str">
            <v>m2</v>
          </cell>
          <cell r="F128">
            <v>25.9</v>
          </cell>
          <cell r="G128">
            <v>2986</v>
          </cell>
        </row>
        <row r="129">
          <cell r="B129" t="str">
            <v>ET15100200</v>
          </cell>
          <cell r="C129">
            <v>124</v>
          </cell>
          <cell r="D129" t="str">
            <v>Formas de madeira.</v>
          </cell>
          <cell r="E129" t="str">
            <v>m2</v>
          </cell>
          <cell r="F129">
            <v>34.86</v>
          </cell>
          <cell r="G129">
            <v>4352</v>
          </cell>
        </row>
        <row r="130">
          <cell r="B130" t="str">
            <v>ET15100250</v>
          </cell>
          <cell r="C130">
            <v>125</v>
          </cell>
          <cell r="D130" t="str">
            <v>Formas de madeira.</v>
          </cell>
          <cell r="E130" t="str">
            <v>m2</v>
          </cell>
          <cell r="F130">
            <v>29.62</v>
          </cell>
          <cell r="G130">
            <v>4406</v>
          </cell>
        </row>
        <row r="131">
          <cell r="B131" t="str">
            <v>ET20300050</v>
          </cell>
          <cell r="C131">
            <v>126</v>
          </cell>
          <cell r="D131" t="str">
            <v>Escoramento de formas.</v>
          </cell>
          <cell r="E131" t="str">
            <v>m2</v>
          </cell>
          <cell r="F131">
            <v>11.18</v>
          </cell>
          <cell r="G131">
            <v>3090</v>
          </cell>
        </row>
        <row r="132">
          <cell r="B132" t="str">
            <v>ET10050100</v>
          </cell>
          <cell r="C132">
            <v>127</v>
          </cell>
          <cell r="D132" t="str">
            <v>Aço CA-50 diâmetro de 6,3mm.</v>
          </cell>
          <cell r="E132" t="str">
            <v>kg</v>
          </cell>
          <cell r="F132">
            <v>2.64</v>
          </cell>
          <cell r="G132">
            <v>4750</v>
          </cell>
        </row>
        <row r="133">
          <cell r="B133" t="str">
            <v>ET10050103</v>
          </cell>
          <cell r="C133">
            <v>128</v>
          </cell>
          <cell r="D133" t="str">
            <v>Aço CA-50 diâmetro de 8mm.</v>
          </cell>
          <cell r="E133" t="str">
            <v>kg</v>
          </cell>
          <cell r="F133">
            <v>2.46</v>
          </cell>
          <cell r="G133">
            <v>1250</v>
          </cell>
        </row>
        <row r="134">
          <cell r="B134" t="str">
            <v>ET10050106</v>
          </cell>
          <cell r="C134">
            <v>129</v>
          </cell>
          <cell r="D134" t="str">
            <v>Aço CA-50 diâmetro de 10mm.</v>
          </cell>
          <cell r="E134" t="str">
            <v>kg</v>
          </cell>
          <cell r="F134">
            <v>2.2</v>
          </cell>
          <cell r="G134">
            <v>7950</v>
          </cell>
        </row>
        <row r="135">
          <cell r="B135" t="str">
            <v>ET10050109</v>
          </cell>
          <cell r="C135">
            <v>130</v>
          </cell>
          <cell r="D135" t="str">
            <v>Aço CA-50 diâmetro de 12,5mm.</v>
          </cell>
          <cell r="E135" t="str">
            <v>kg</v>
          </cell>
          <cell r="F135">
            <v>2.18</v>
          </cell>
          <cell r="G135">
            <v>5400</v>
          </cell>
        </row>
        <row r="136">
          <cell r="B136" t="str">
            <v>ET10050112</v>
          </cell>
          <cell r="C136">
            <v>131</v>
          </cell>
          <cell r="D136" t="str">
            <v>Aço CA-50 diâmetro de 16mm.</v>
          </cell>
          <cell r="E136" t="str">
            <v>kg</v>
          </cell>
          <cell r="F136">
            <v>2.18</v>
          </cell>
          <cell r="G136">
            <v>2700</v>
          </cell>
        </row>
        <row r="137">
          <cell r="B137" t="str">
            <v>ET10050118</v>
          </cell>
          <cell r="C137">
            <v>132</v>
          </cell>
          <cell r="D137" t="str">
            <v>Aço CA-50 diâmetro de 25mm.</v>
          </cell>
          <cell r="E137" t="str">
            <v>kg</v>
          </cell>
          <cell r="F137">
            <v>2.19</v>
          </cell>
          <cell r="G137">
            <v>1400</v>
          </cell>
        </row>
        <row r="138">
          <cell r="B138" t="str">
            <v>ET10100056</v>
          </cell>
          <cell r="C138">
            <v>133</v>
          </cell>
          <cell r="D138" t="str">
            <v>Corte, dobragem, montagem aço CA-50 ø 6,3mm.</v>
          </cell>
          <cell r="E138" t="str">
            <v>kg</v>
          </cell>
          <cell r="F138">
            <v>1.28</v>
          </cell>
          <cell r="G138">
            <v>4750</v>
          </cell>
        </row>
        <row r="139">
          <cell r="B139" t="str">
            <v>ET10100062</v>
          </cell>
          <cell r="C139">
            <v>134</v>
          </cell>
          <cell r="D139" t="str">
            <v>Corte, dobragem, montagem aço CA-50 ø 12,5mm.</v>
          </cell>
          <cell r="E139" t="str">
            <v>kg</v>
          </cell>
          <cell r="F139">
            <v>0.96</v>
          </cell>
          <cell r="G139">
            <v>9450</v>
          </cell>
        </row>
        <row r="140">
          <cell r="B140" t="str">
            <v>ET10100065</v>
          </cell>
          <cell r="C140">
            <v>135</v>
          </cell>
          <cell r="D140" t="str">
            <v>Corte, dobragem, montagem aço CA-50 ø 6,3 a 12,5mm.</v>
          </cell>
          <cell r="E140" t="str">
            <v>kg</v>
          </cell>
          <cell r="F140">
            <v>1.11</v>
          </cell>
          <cell r="G140">
            <v>13950</v>
          </cell>
        </row>
        <row r="141">
          <cell r="B141" t="str">
            <v>ET05250653</v>
          </cell>
          <cell r="C141">
            <v>136</v>
          </cell>
          <cell r="D141" t="str">
            <v>Lançamento de concreto.</v>
          </cell>
          <cell r="E141" t="str">
            <v>m3</v>
          </cell>
          <cell r="F141">
            <v>22.57</v>
          </cell>
          <cell r="G141">
            <v>187</v>
          </cell>
        </row>
        <row r="142">
          <cell r="B142" t="str">
            <v>ET45100071</v>
          </cell>
          <cell r="C142">
            <v>137</v>
          </cell>
          <cell r="D142" t="str">
            <v>Concreto bombeado usinado fck=30MPa.</v>
          </cell>
          <cell r="E142" t="str">
            <v>m3</v>
          </cell>
          <cell r="F142">
            <v>297.16</v>
          </cell>
          <cell r="G142">
            <v>195</v>
          </cell>
        </row>
        <row r="143">
          <cell r="B143" t="str">
            <v>ET60050059</v>
          </cell>
          <cell r="C143">
            <v>138</v>
          </cell>
          <cell r="D143" t="str">
            <v>Concreto usinado de 18MPa.</v>
          </cell>
          <cell r="E143" t="str">
            <v>m3</v>
          </cell>
          <cell r="F143">
            <v>185.77</v>
          </cell>
          <cell r="G143">
            <v>187</v>
          </cell>
        </row>
        <row r="144">
          <cell r="B144" t="str">
            <v>ET25050300</v>
          </cell>
          <cell r="C144">
            <v>139</v>
          </cell>
          <cell r="D144" t="str">
            <v>Fornecimento e montagem de estruturas metálicas.</v>
          </cell>
          <cell r="E144" t="str">
            <v>t</v>
          </cell>
          <cell r="F144">
            <v>7186.39</v>
          </cell>
          <cell r="G144">
            <v>36</v>
          </cell>
        </row>
        <row r="145">
          <cell r="B145" t="str">
            <v>ET25050450</v>
          </cell>
          <cell r="C145">
            <v>140</v>
          </cell>
          <cell r="D145" t="str">
            <v>Peças em chapa de aço 3/8", galvanizadas.</v>
          </cell>
          <cell r="E145" t="str">
            <v>Kg</v>
          </cell>
          <cell r="F145">
            <v>3.99</v>
          </cell>
          <cell r="G145">
            <v>2166</v>
          </cell>
        </row>
        <row r="146">
          <cell r="B146" t="str">
            <v>ET25050453</v>
          </cell>
          <cell r="C146">
            <v>141</v>
          </cell>
          <cell r="D146" t="str">
            <v>Peças em chapa de aço 3/8", galvanizadas.</v>
          </cell>
          <cell r="E146" t="str">
            <v>Kg</v>
          </cell>
          <cell r="F146">
            <v>4.26</v>
          </cell>
          <cell r="G146">
            <v>2078</v>
          </cell>
        </row>
        <row r="147">
          <cell r="B147" t="str">
            <v>ET25050456</v>
          </cell>
          <cell r="C147">
            <v>142</v>
          </cell>
          <cell r="D147" t="str">
            <v>Peças em chapa de aço 3/8", galvanizadas.</v>
          </cell>
          <cell r="E147" t="str">
            <v>Kg</v>
          </cell>
          <cell r="F147">
            <v>4.16</v>
          </cell>
          <cell r="G147">
            <v>1820</v>
          </cell>
        </row>
        <row r="148">
          <cell r="B148" t="str">
            <v>ET50050250</v>
          </cell>
          <cell r="C148">
            <v>143</v>
          </cell>
          <cell r="D148" t="str">
            <v>Muro de contenção em solo reforçado.</v>
          </cell>
          <cell r="E148" t="str">
            <v>m2</v>
          </cell>
          <cell r="F148">
            <v>145.63</v>
          </cell>
          <cell r="G148">
            <v>144</v>
          </cell>
        </row>
        <row r="149">
          <cell r="B149" t="str">
            <v>ET55100100</v>
          </cell>
          <cell r="C149">
            <v>144</v>
          </cell>
          <cell r="D149" t="str">
            <v>Canal pré-fabricado, em concreto armado seção U.</v>
          </cell>
          <cell r="E149" t="str">
            <v>m2</v>
          </cell>
          <cell r="F149">
            <v>384.26</v>
          </cell>
          <cell r="G149">
            <v>86</v>
          </cell>
        </row>
        <row r="150">
          <cell r="B150" t="str">
            <v>ET55100150</v>
          </cell>
          <cell r="C150">
            <v>145</v>
          </cell>
          <cell r="D150" t="str">
            <v>Cobertura de canal pré-fabricado em concreto armado.</v>
          </cell>
          <cell r="E150" t="str">
            <v>m2</v>
          </cell>
          <cell r="F150">
            <v>435.06</v>
          </cell>
          <cell r="G150">
            <v>58</v>
          </cell>
        </row>
        <row r="151">
          <cell r="B151" t="str">
            <v>ES05250359</v>
          </cell>
          <cell r="C151">
            <v>146</v>
          </cell>
          <cell r="D151" t="str">
            <v>Gradil em tubo de ferro galvanizado de 1 1/4".</v>
          </cell>
          <cell r="E151" t="str">
            <v>m</v>
          </cell>
          <cell r="F151">
            <v>338.32</v>
          </cell>
          <cell r="G151">
            <v>144</v>
          </cell>
        </row>
        <row r="152">
          <cell r="B152" t="str">
            <v>ES10250150</v>
          </cell>
          <cell r="C152">
            <v>147</v>
          </cell>
          <cell r="D152" t="str">
            <v>Peça em Angelim ou similar, de 2"x1".Fornecimento. </v>
          </cell>
          <cell r="E152" t="str">
            <v>m</v>
          </cell>
          <cell r="F152">
            <v>2.14</v>
          </cell>
          <cell r="G152">
            <v>150</v>
          </cell>
        </row>
        <row r="153">
          <cell r="B153" t="str">
            <v>ES10250200</v>
          </cell>
          <cell r="C153">
            <v>148</v>
          </cell>
          <cell r="D153" t="str">
            <v>Peça em Ipê ou similar, de 2"x8".  Fornecimento.    </v>
          </cell>
          <cell r="E153" t="str">
            <v>m</v>
          </cell>
          <cell r="F153">
            <v>30.26</v>
          </cell>
          <cell r="G153">
            <v>200</v>
          </cell>
        </row>
        <row r="154">
          <cell r="B154" t="str">
            <v>ES10250262</v>
          </cell>
          <cell r="C154">
            <v>149</v>
          </cell>
          <cell r="D154" t="str">
            <v>Peça em Maçaranduba ou similar, serrada, de 3"x6".</v>
          </cell>
          <cell r="E154" t="str">
            <v>m</v>
          </cell>
          <cell r="F154">
            <v>8.66</v>
          </cell>
          <cell r="G154">
            <v>100</v>
          </cell>
        </row>
        <row r="155">
          <cell r="B155" t="str">
            <v>ES99990050</v>
          </cell>
          <cell r="C155">
            <v>150</v>
          </cell>
          <cell r="D155" t="str">
            <v>Arruela de 5/16", inclusive transporte até a obra.</v>
          </cell>
          <cell r="E155" t="str">
            <v>un</v>
          </cell>
          <cell r="F155">
            <v>0.02</v>
          </cell>
          <cell r="G155">
            <v>863</v>
          </cell>
        </row>
        <row r="156">
          <cell r="B156" t="str">
            <v>ES99990700</v>
          </cell>
          <cell r="C156">
            <v>151</v>
          </cell>
          <cell r="D156" t="str">
            <v>Parafuso de (8x250)mm.</v>
          </cell>
          <cell r="E156" t="str">
            <v>un</v>
          </cell>
          <cell r="F156">
            <v>0.78</v>
          </cell>
          <cell r="G156">
            <v>863</v>
          </cell>
        </row>
        <row r="157">
          <cell r="B157" t="str">
            <v>ES99990800</v>
          </cell>
          <cell r="C157">
            <v>152</v>
          </cell>
          <cell r="D157" t="str">
            <v>Porca de 5/16", inclusive transporte até a obra.</v>
          </cell>
          <cell r="E157" t="str">
            <v>un</v>
          </cell>
          <cell r="F157">
            <v>0.04</v>
          </cell>
          <cell r="G157">
            <v>863</v>
          </cell>
        </row>
        <row r="158">
          <cell r="B158" t="str">
            <v>ES99990900</v>
          </cell>
          <cell r="C158">
            <v>153</v>
          </cell>
          <cell r="D158" t="str">
            <v>Prego com cabeça chata 23x54, em caixa de 100Kg.</v>
          </cell>
          <cell r="E158" t="str">
            <v>Kg</v>
          </cell>
          <cell r="F158">
            <v>3.01</v>
          </cell>
          <cell r="G158">
            <v>332</v>
          </cell>
        </row>
        <row r="159">
          <cell r="B159" t="str">
            <v>IT25100112</v>
          </cell>
          <cell r="C159">
            <v>154</v>
          </cell>
          <cell r="D159" t="str">
            <v>Kanalex diâmetro de 50mm (2" ).</v>
          </cell>
          <cell r="E159" t="str">
            <v>m</v>
          </cell>
          <cell r="F159">
            <v>4.55</v>
          </cell>
          <cell r="G159">
            <v>356</v>
          </cell>
        </row>
        <row r="160">
          <cell r="B160" t="str">
            <v>IT25100115</v>
          </cell>
          <cell r="C160">
            <v>155</v>
          </cell>
          <cell r="D160" t="str">
            <v>Kanalex diâmetro de 75mm (3" ).</v>
          </cell>
          <cell r="E160" t="str">
            <v>m</v>
          </cell>
          <cell r="F160">
            <v>5.98</v>
          </cell>
          <cell r="G160">
            <v>1766</v>
          </cell>
        </row>
        <row r="161">
          <cell r="B161" t="str">
            <v>IT25100118</v>
          </cell>
          <cell r="C161">
            <v>156</v>
          </cell>
          <cell r="D161" t="str">
            <v>Kanalex diâmetro de 100mm (4" ).</v>
          </cell>
          <cell r="E161" t="str">
            <v>m</v>
          </cell>
          <cell r="F161">
            <v>7.02</v>
          </cell>
          <cell r="G161">
            <v>2554</v>
          </cell>
        </row>
        <row r="162">
          <cell r="B162" t="str">
            <v>IT25100159</v>
          </cell>
          <cell r="C162">
            <v>157</v>
          </cell>
          <cell r="D162" t="str">
            <v>Linha dupla de Kanalex diâmetro de 75mm (3" ).</v>
          </cell>
          <cell r="E162" t="str">
            <v>m</v>
          </cell>
          <cell r="F162">
            <v>10.52</v>
          </cell>
          <cell r="G162">
            <v>3705</v>
          </cell>
        </row>
        <row r="163">
          <cell r="B163" t="str">
            <v>IT25100162</v>
          </cell>
          <cell r="C163">
            <v>158</v>
          </cell>
          <cell r="D163" t="str">
            <v>Linha dupla de Kanalex diâmetro de 100mm (4" ).</v>
          </cell>
          <cell r="E163" t="str">
            <v>m</v>
          </cell>
          <cell r="F163">
            <v>21.87</v>
          </cell>
          <cell r="G163">
            <v>6000</v>
          </cell>
        </row>
        <row r="164">
          <cell r="B164" t="str">
            <v> IT25100165</v>
          </cell>
          <cell r="C164">
            <v>159</v>
          </cell>
          <cell r="D164" t="str">
            <v>Linha dupla de Kanalex diâmetro de 125mm (5" ).</v>
          </cell>
          <cell r="E164" t="str">
            <v>m</v>
          </cell>
          <cell r="F164">
            <v>29.6</v>
          </cell>
          <cell r="G164">
            <v>4000</v>
          </cell>
        </row>
        <row r="165">
          <cell r="B165" t="str">
            <v> IT25340321</v>
          </cell>
          <cell r="C165">
            <v>160</v>
          </cell>
          <cell r="D165" t="str">
            <v>Cabo de cobre rígido, seção de 35mm2 XLPE.</v>
          </cell>
          <cell r="E165" t="str">
            <v>m</v>
          </cell>
          <cell r="F165">
            <v>11.38</v>
          </cell>
          <cell r="G165">
            <v>2842</v>
          </cell>
        </row>
        <row r="166">
          <cell r="B166" t="str">
            <v>IT25700100</v>
          </cell>
          <cell r="C166">
            <v>161</v>
          </cell>
          <cell r="D166" t="str">
            <v>Haste para aterramento, de cobre, de 5/8", com 3m.</v>
          </cell>
          <cell r="E166" t="str">
            <v> un</v>
          </cell>
          <cell r="F166">
            <v>60.94</v>
          </cell>
          <cell r="G166">
            <v>29</v>
          </cell>
        </row>
        <row r="167">
          <cell r="B167" t="str">
            <v>IT25990100</v>
          </cell>
          <cell r="C167">
            <v>162</v>
          </cell>
          <cell r="D167" t="str">
            <v>Base de ferro retangular, para caixa subterrânea.</v>
          </cell>
          <cell r="E167" t="str">
            <v> un</v>
          </cell>
          <cell r="F167">
            <v>117.72</v>
          </cell>
          <cell r="G167">
            <v>55</v>
          </cell>
        </row>
        <row r="168">
          <cell r="B168" t="str">
            <v>IT25990103</v>
          </cell>
          <cell r="C168">
            <v>163</v>
          </cell>
          <cell r="D168" t="str">
            <v>Tampa de ferro retangular, medindo (1,07x0,52)m.</v>
          </cell>
          <cell r="E168" t="str">
            <v> un</v>
          </cell>
          <cell r="F168">
            <v>231.13</v>
          </cell>
          <cell r="G168">
            <v>55</v>
          </cell>
        </row>
        <row r="169">
          <cell r="B169" t="str">
            <v>RV15200409</v>
          </cell>
          <cell r="C169">
            <v>164</v>
          </cell>
          <cell r="D169" t="str">
            <v>Revestimento com granito Cinza flameado.</v>
          </cell>
          <cell r="E169" t="str">
            <v>m2</v>
          </cell>
          <cell r="F169">
            <v>82.41</v>
          </cell>
          <cell r="G169">
            <v>152</v>
          </cell>
        </row>
        <row r="170">
          <cell r="B170" t="str">
            <v>RV15250103</v>
          </cell>
          <cell r="C170">
            <v>165</v>
          </cell>
          <cell r="D170" t="str">
            <v>Piso de concreto simples,8cm de espessura.</v>
          </cell>
          <cell r="E170" t="str">
            <v>m2</v>
          </cell>
          <cell r="F170">
            <v>24.65</v>
          </cell>
          <cell r="G170">
            <v>1095</v>
          </cell>
        </row>
        <row r="171">
          <cell r="B171" t="str">
            <v>CI05750050</v>
          </cell>
          <cell r="C171">
            <v>166</v>
          </cell>
          <cell r="D171" t="str">
            <v>Cabine para quiosque em Fiber-Glass.</v>
          </cell>
          <cell r="E171" t="str">
            <v> un   </v>
          </cell>
          <cell r="F171">
            <v>12250.73</v>
          </cell>
          <cell r="G171">
            <v>6</v>
          </cell>
        </row>
        <row r="172">
          <cell r="B172" t="str">
            <v>PT05300250</v>
          </cell>
          <cell r="C172">
            <v>167</v>
          </cell>
          <cell r="D172" t="str">
            <v>Pintura sobre concreto com uma demão de Primer.</v>
          </cell>
          <cell r="E172" t="str">
            <v>m2</v>
          </cell>
          <cell r="F172">
            <v>9.09</v>
          </cell>
          <cell r="G172">
            <v>542</v>
          </cell>
        </row>
        <row r="173">
          <cell r="B173" t="str">
            <v>PT05400106</v>
          </cell>
          <cell r="C173">
            <v>168</v>
          </cell>
          <cell r="D173" t="str">
            <v>Pintura interna ou externa sobre ferro, com esmalte.</v>
          </cell>
          <cell r="E173" t="str">
            <v>m2</v>
          </cell>
          <cell r="F173">
            <v>7.86</v>
          </cell>
          <cell r="G173">
            <v>1262</v>
          </cell>
        </row>
        <row r="174">
          <cell r="B174" t="str">
            <v>DR05200050</v>
          </cell>
          <cell r="C174">
            <v>169</v>
          </cell>
          <cell r="D174" t="str">
            <v>Tubo de concreto armado com diametro de 0,40m.</v>
          </cell>
          <cell r="E174" t="str">
            <v>m</v>
          </cell>
          <cell r="F174">
            <v>43.02</v>
          </cell>
          <cell r="G174">
            <v>768</v>
          </cell>
        </row>
        <row r="175">
          <cell r="B175" t="str">
            <v>DR05200100</v>
          </cell>
          <cell r="C175">
            <v>170</v>
          </cell>
          <cell r="D175" t="str">
            <v>Tubo de concreto armado com diâmetro de 0,50m.</v>
          </cell>
          <cell r="E175" t="str">
            <v>m</v>
          </cell>
          <cell r="F175">
            <v>62.61</v>
          </cell>
          <cell r="G175">
            <v>290</v>
          </cell>
        </row>
        <row r="176">
          <cell r="B176" t="str">
            <v>DR05200150</v>
          </cell>
          <cell r="C176">
            <v>171</v>
          </cell>
          <cell r="D176" t="str">
            <v>Tubo de concreto armado com diâmetro de 0,60m.</v>
          </cell>
          <cell r="E176" t="str">
            <v>m</v>
          </cell>
          <cell r="F176">
            <v>71.53</v>
          </cell>
          <cell r="G176">
            <v>54</v>
          </cell>
        </row>
        <row r="177">
          <cell r="B177" t="str">
            <v>DR05200200</v>
          </cell>
          <cell r="C177">
            <v>172</v>
          </cell>
          <cell r="D177" t="str">
            <v>Tubo de concreto armado com diâmetro de 0,70m.</v>
          </cell>
          <cell r="E177" t="str">
            <v>m</v>
          </cell>
          <cell r="F177">
            <v>106.59</v>
          </cell>
          <cell r="G177">
            <v>264</v>
          </cell>
        </row>
        <row r="178">
          <cell r="B178" t="str">
            <v>DR05200250</v>
          </cell>
          <cell r="C178">
            <v>173</v>
          </cell>
          <cell r="D178" t="str">
            <v>Tubo de concreto armado com diâmetro de 0,80m.</v>
          </cell>
          <cell r="E178" t="str">
            <v>m</v>
          </cell>
          <cell r="F178">
            <v>113.63</v>
          </cell>
          <cell r="G178">
            <v>38</v>
          </cell>
        </row>
        <row r="179">
          <cell r="B179" t="str">
            <v>DR05200350</v>
          </cell>
          <cell r="C179">
            <v>174</v>
          </cell>
          <cell r="D179" t="str">
            <v>Tubo de concreto armado com diametro de 1m.</v>
          </cell>
          <cell r="E179" t="str">
            <v>m</v>
          </cell>
          <cell r="F179">
            <v>189.28</v>
          </cell>
          <cell r="G179">
            <v>320</v>
          </cell>
        </row>
        <row r="180">
          <cell r="B180" t="str">
            <v>DR05200500</v>
          </cell>
          <cell r="C180">
            <v>175</v>
          </cell>
          <cell r="D180" t="str">
            <v>Tubo de concreto armado com diâmetro de 1,50m.</v>
          </cell>
          <cell r="E180" t="str">
            <v>m</v>
          </cell>
          <cell r="F180">
            <v>400.58</v>
          </cell>
          <cell r="G180">
            <v>214</v>
          </cell>
        </row>
        <row r="181">
          <cell r="B181" t="str">
            <v>DR05400100</v>
          </cell>
          <cell r="C181">
            <v>176</v>
          </cell>
          <cell r="D181" t="str">
            <v>Tubo de PVC rígido Vinilfort, diâmetro de 150mm.</v>
          </cell>
          <cell r="E181" t="str">
            <v>m</v>
          </cell>
          <cell r="F181">
            <v>19.47</v>
          </cell>
          <cell r="G181">
            <v>1643</v>
          </cell>
        </row>
        <row r="182">
          <cell r="B182" t="str">
            <v>DR05400150</v>
          </cell>
          <cell r="C182">
            <v>177</v>
          </cell>
          <cell r="D182" t="str">
            <v>Tubo de PVC rígido Vinilfort, diâmetro de 200mm.</v>
          </cell>
          <cell r="E182" t="str">
            <v>m</v>
          </cell>
          <cell r="F182">
            <v>27.22</v>
          </cell>
          <cell r="G182">
            <v>263</v>
          </cell>
        </row>
        <row r="183">
          <cell r="B183" t="str">
            <v>DR10050065</v>
          </cell>
          <cell r="C183">
            <v>178</v>
          </cell>
          <cell r="D183" t="str">
            <v>Tubo de ferro fundido K-9, diâmetro de 300mm.</v>
          </cell>
          <cell r="E183" t="str">
            <v>m</v>
          </cell>
          <cell r="F183">
            <v>370.29</v>
          </cell>
          <cell r="G183">
            <v>200</v>
          </cell>
        </row>
        <row r="184">
          <cell r="B184" t="str">
            <v>DR20100050</v>
          </cell>
          <cell r="C184">
            <v>179</v>
          </cell>
          <cell r="D184" t="str">
            <v>Poço de visita de (1,20x1,20x1,40)m ø 0,40 a 0,70m.</v>
          </cell>
          <cell r="E184" t="str">
            <v> un</v>
          </cell>
          <cell r="F184">
            <v>704.13</v>
          </cell>
          <cell r="G184">
            <v>22</v>
          </cell>
        </row>
        <row r="185">
          <cell r="B185" t="str">
            <v>DR20100053</v>
          </cell>
          <cell r="C185">
            <v>180</v>
          </cell>
          <cell r="D185" t="str">
            <v>Poço de visita de (1,30 x1,30 x1,40)m ø de 0,80 m.</v>
          </cell>
          <cell r="E185" t="str">
            <v> un</v>
          </cell>
          <cell r="F185">
            <v>750.69</v>
          </cell>
          <cell r="G185">
            <v>2</v>
          </cell>
        </row>
        <row r="186">
          <cell r="B186" t="str">
            <v>DR20100059</v>
          </cell>
          <cell r="C186">
            <v>181</v>
          </cell>
          <cell r="D186" t="str">
            <v>Poço de visita de (1.50x1.50x1.60)m ø1,00 m.</v>
          </cell>
          <cell r="E186" t="str">
            <v> un</v>
          </cell>
          <cell r="F186">
            <v>948.69</v>
          </cell>
          <cell r="G186">
            <v>11</v>
          </cell>
        </row>
        <row r="187">
          <cell r="B187" t="str">
            <v>DR20100068</v>
          </cell>
          <cell r="C187">
            <v>182</v>
          </cell>
          <cell r="D187" t="str">
            <v>Poço de vista de ( 2x 2x2,10)m ø1,50m.</v>
          </cell>
          <cell r="E187" t="str">
            <v> un</v>
          </cell>
          <cell r="F187">
            <v>1525.88</v>
          </cell>
          <cell r="G187">
            <v>7</v>
          </cell>
        </row>
        <row r="188">
          <cell r="B188" t="str">
            <v>DR20150053</v>
          </cell>
          <cell r="C188">
            <v>183</v>
          </cell>
          <cell r="D188" t="str">
            <v>Poço de visita para esgoto sanitário de 1m .</v>
          </cell>
          <cell r="E188" t="str">
            <v> un</v>
          </cell>
          <cell r="F188">
            <v>129.63</v>
          </cell>
          <cell r="G188">
            <v>2</v>
          </cell>
        </row>
        <row r="189">
          <cell r="B189" t="str">
            <v>DR20150056</v>
          </cell>
          <cell r="C189">
            <v>184</v>
          </cell>
          <cell r="D189" t="str">
            <v>Poço de visita para esgoto sanitário de 1,05m.                      </v>
          </cell>
          <cell r="E189" t="str">
            <v> un</v>
          </cell>
          <cell r="F189">
            <v>303.89</v>
          </cell>
          <cell r="G189">
            <v>1</v>
          </cell>
        </row>
        <row r="190">
          <cell r="B190" t="str">
            <v>DR20150059</v>
          </cell>
          <cell r="C190">
            <v>185</v>
          </cell>
          <cell r="D190" t="str">
            <v>Poço de visita para esgoto sanitário de 1,20m.  </v>
          </cell>
          <cell r="E190" t="str">
            <v> un</v>
          </cell>
          <cell r="F190">
            <v>337.88</v>
          </cell>
          <cell r="G190">
            <v>15</v>
          </cell>
        </row>
        <row r="191">
          <cell r="B191" t="str">
            <v>DR20150062</v>
          </cell>
          <cell r="C191">
            <v>186</v>
          </cell>
          <cell r="D191" t="str">
            <v>Poço de visita de esgoto sanitário de 1,40m.      </v>
          </cell>
          <cell r="E191" t="str">
            <v> un</v>
          </cell>
          <cell r="F191">
            <v>387.67</v>
          </cell>
          <cell r="G191">
            <v>5</v>
          </cell>
        </row>
        <row r="192">
          <cell r="B192" t="str">
            <v>DR20150065</v>
          </cell>
          <cell r="C192">
            <v>187</v>
          </cell>
          <cell r="D192" t="str">
            <v>Poço de visita de esgoto sanitário de 1,50m.  </v>
          </cell>
          <cell r="E192" t="str">
            <v> un</v>
          </cell>
          <cell r="F192">
            <v>412.76</v>
          </cell>
          <cell r="G192">
            <v>7</v>
          </cell>
        </row>
        <row r="193">
          <cell r="B193" t="str">
            <v>DR20150068</v>
          </cell>
          <cell r="C193">
            <v>188</v>
          </cell>
          <cell r="D193" t="str">
            <v>Poço de visita de esgoto sanitário de 1,60m.          </v>
          </cell>
          <cell r="E193" t="str">
            <v> un</v>
          </cell>
          <cell r="F193">
            <v>416.03</v>
          </cell>
          <cell r="G193">
            <v>4</v>
          </cell>
        </row>
        <row r="194">
          <cell r="B194" t="str">
            <v>DR20150071</v>
          </cell>
          <cell r="C194">
            <v>189</v>
          </cell>
          <cell r="D194" t="str">
            <v>Poço de visita de esgoto sanitário de 1,70m.   </v>
          </cell>
          <cell r="E194" t="str">
            <v> un</v>
          </cell>
          <cell r="F194">
            <v>450.56</v>
          </cell>
          <cell r="G194">
            <v>2</v>
          </cell>
        </row>
        <row r="195">
          <cell r="B195" t="str">
            <v>DR20150074</v>
          </cell>
          <cell r="C195">
            <v>190</v>
          </cell>
          <cell r="D195" t="str">
            <v>Poço de visita de esgoto sanitário de 2m.       </v>
          </cell>
          <cell r="E195" t="str">
            <v> un</v>
          </cell>
          <cell r="F195">
            <v>479.14</v>
          </cell>
          <cell r="G195">
            <v>12</v>
          </cell>
        </row>
        <row r="196">
          <cell r="B196" t="str">
            <v>DR20150077</v>
          </cell>
          <cell r="C196">
            <v>191</v>
          </cell>
          <cell r="D196" t="str">
            <v>Poço de visita de esgoto sanitário de 2,30m.        </v>
          </cell>
          <cell r="E196" t="str">
            <v> un</v>
          </cell>
          <cell r="F196">
            <v>518.35</v>
          </cell>
          <cell r="G196">
            <v>2</v>
          </cell>
        </row>
        <row r="197">
          <cell r="B197" t="str">
            <v>DR30150103</v>
          </cell>
          <cell r="C197">
            <v>192</v>
          </cell>
          <cell r="D197" t="str">
            <v>Caixa de ralo de blocos de concreto prensado.</v>
          </cell>
          <cell r="E197" t="str">
            <v> un</v>
          </cell>
          <cell r="F197">
            <v>541.3</v>
          </cell>
          <cell r="G197">
            <v>135</v>
          </cell>
        </row>
        <row r="198">
          <cell r="B198" t="str">
            <v>DR05300100</v>
          </cell>
          <cell r="C198">
            <v>193</v>
          </cell>
          <cell r="D198" t="str">
            <v>Manilha cerâmica vidrada, com diâmetro 0,15m.</v>
          </cell>
          <cell r="E198" t="str">
            <v>m</v>
          </cell>
          <cell r="F198">
            <v>16.14</v>
          </cell>
          <cell r="G198">
            <v>1240</v>
          </cell>
        </row>
        <row r="199">
          <cell r="B199" t="str">
            <v>DR35050250</v>
          </cell>
          <cell r="C199">
            <v>194</v>
          </cell>
          <cell r="D199" t="str">
            <v>Tampão de ferro fundido completo pesado, de 0,60m.</v>
          </cell>
          <cell r="E199" t="str">
            <v> un</v>
          </cell>
          <cell r="F199">
            <v>209.66</v>
          </cell>
          <cell r="G199">
            <v>140</v>
          </cell>
        </row>
        <row r="200">
          <cell r="B200" t="str">
            <v>DR35050300</v>
          </cell>
          <cell r="C200">
            <v>195</v>
          </cell>
          <cell r="D200" t="str">
            <v>Tampão de ferro fundido completo, de 3 seções.</v>
          </cell>
          <cell r="E200" t="str">
            <v> un</v>
          </cell>
          <cell r="F200">
            <v>1659.65</v>
          </cell>
          <cell r="G200">
            <v>9</v>
          </cell>
        </row>
        <row r="201">
          <cell r="B201" t="str">
            <v>DR55050450</v>
          </cell>
          <cell r="C201">
            <v>196</v>
          </cell>
          <cell r="D201" t="str">
            <v>Embasamento de tubulação, feito com pó-de-pedra.</v>
          </cell>
          <cell r="E201" t="str">
            <v>m3</v>
          </cell>
          <cell r="F201">
            <v>47.35</v>
          </cell>
          <cell r="G201">
            <v>200</v>
          </cell>
        </row>
        <row r="202">
          <cell r="B202" t="str">
            <v>DR75050077</v>
          </cell>
          <cell r="C202">
            <v>197</v>
          </cell>
          <cell r="D202" t="str">
            <v>Levantamento limpeza reassentamento tubos ø1,50m.</v>
          </cell>
          <cell r="E202" t="str">
            <v>m</v>
          </cell>
          <cell r="F202">
            <v>137.8</v>
          </cell>
          <cell r="G202">
            <v>576</v>
          </cell>
        </row>
        <row r="203">
          <cell r="B203" t="str">
            <v>BP05050050</v>
          </cell>
          <cell r="C203">
            <v>198</v>
          </cell>
          <cell r="D203" t="str">
            <v>Base de brita corrida.</v>
          </cell>
          <cell r="E203" t="str">
            <v>m3</v>
          </cell>
          <cell r="F203">
            <v>35.47</v>
          </cell>
          <cell r="G203">
            <v>7200</v>
          </cell>
        </row>
        <row r="204">
          <cell r="B204" t="str">
            <v>BP05050400A</v>
          </cell>
          <cell r="C204">
            <v>199</v>
          </cell>
          <cell r="D204" t="str">
            <v>Imprimação de base de pavimentação.</v>
          </cell>
          <cell r="E204" t="str">
            <v>m2</v>
          </cell>
          <cell r="F204">
            <v>2.04</v>
          </cell>
          <cell r="G204">
            <v>23998</v>
          </cell>
        </row>
        <row r="205">
          <cell r="B205" t="str">
            <v>BP05050100</v>
          </cell>
          <cell r="C205">
            <v>200</v>
          </cell>
          <cell r="D205" t="str">
            <v>Camada de bloqueio (colchão) de areia.</v>
          </cell>
          <cell r="E205" t="str">
            <v>m3</v>
          </cell>
          <cell r="F205">
            <v>29.11</v>
          </cell>
          <cell r="G205">
            <v>7200</v>
          </cell>
        </row>
        <row r="206">
          <cell r="B206" t="str">
            <v>BP05050103</v>
          </cell>
          <cell r="C206">
            <v>201</v>
          </cell>
          <cell r="D206" t="str">
            <v>Camada de bloqueio (colchão) de pó-de-pedra.</v>
          </cell>
          <cell r="E206" t="str">
            <v>m3</v>
          </cell>
          <cell r="F206">
            <v>31.41</v>
          </cell>
          <cell r="G206">
            <v>6000</v>
          </cell>
        </row>
        <row r="207">
          <cell r="B207" t="str">
            <v>BP10050659</v>
          </cell>
          <cell r="C207">
            <v>202</v>
          </cell>
          <cell r="D207" t="str">
            <v>Revestimento de CBUQ, com  10cm de espessura.</v>
          </cell>
          <cell r="E207" t="str">
            <v>m2</v>
          </cell>
          <cell r="F207">
            <v>24.98</v>
          </cell>
          <cell r="G207">
            <v>23998</v>
          </cell>
        </row>
        <row r="208">
          <cell r="B208" t="str">
            <v>BP10200368</v>
          </cell>
          <cell r="C208">
            <v>203</v>
          </cell>
          <cell r="D208" t="str">
            <v>Revestimento intertravado com peças de concreto.</v>
          </cell>
          <cell r="E208" t="str">
            <v>m2</v>
          </cell>
          <cell r="F208">
            <v>54.88</v>
          </cell>
          <cell r="G208">
            <v>18820</v>
          </cell>
        </row>
        <row r="209">
          <cell r="B209" t="str">
            <v>BP10250050</v>
          </cell>
          <cell r="C209">
            <v>204</v>
          </cell>
          <cell r="D209" t="str">
            <v>Paralelepípedos.Fornecimento.</v>
          </cell>
          <cell r="E209" t="str">
            <v> un</v>
          </cell>
          <cell r="F209">
            <v>0.45</v>
          </cell>
          <cell r="G209">
            <v>2877</v>
          </cell>
        </row>
        <row r="210">
          <cell r="B210" t="str">
            <v>BP05050450</v>
          </cell>
          <cell r="C210">
            <v>205</v>
          </cell>
          <cell r="D210" t="str">
            <v>Regularização de subleito.</v>
          </cell>
          <cell r="E210" t="str">
            <v>m2</v>
          </cell>
          <cell r="F210">
            <v>0.41</v>
          </cell>
          <cell r="G210">
            <v>23998</v>
          </cell>
        </row>
        <row r="211">
          <cell r="B211" t="str">
            <v>BP20100053</v>
          </cell>
          <cell r="C211">
            <v>206</v>
          </cell>
          <cell r="D211" t="str">
            <v>Cordões de concreto simples, secção de (10x25)cm.</v>
          </cell>
          <cell r="E211" t="str">
            <v>m</v>
          </cell>
          <cell r="F211">
            <v>15.98</v>
          </cell>
          <cell r="G211">
            <v>864</v>
          </cell>
        </row>
        <row r="212">
          <cell r="B212" t="str">
            <v>BP05050250</v>
          </cell>
          <cell r="C212">
            <v>207</v>
          </cell>
          <cell r="D212" t="str">
            <v>Construção de aterro.</v>
          </cell>
          <cell r="E212" t="str">
            <v>m3</v>
          </cell>
          <cell r="F212">
            <v>1.13</v>
          </cell>
          <cell r="G212">
            <v>5000</v>
          </cell>
        </row>
        <row r="213">
          <cell r="B213" t="str">
            <v>BP10050400A</v>
          </cell>
          <cell r="C213">
            <v>208</v>
          </cell>
          <cell r="D213" t="str">
            <v>Pintura de ligação.</v>
          </cell>
          <cell r="E213" t="str">
            <v>m2</v>
          </cell>
          <cell r="F213">
            <v>1.23</v>
          </cell>
          <cell r="G213">
            <v>23998</v>
          </cell>
        </row>
        <row r="214">
          <cell r="B214" t="str">
            <v>BP10050500</v>
          </cell>
          <cell r="C214">
            <v>209</v>
          </cell>
          <cell r="D214" t="str">
            <v>Recomposição de revestimento em concreto asfáltico.</v>
          </cell>
          <cell r="E214" t="str">
            <v>m2</v>
          </cell>
          <cell r="F214">
            <v>2.13</v>
          </cell>
          <cell r="G214">
            <v>2000</v>
          </cell>
        </row>
        <row r="215">
          <cell r="B215" t="str">
            <v>BP10150050</v>
          </cell>
          <cell r="C215">
            <v>210</v>
          </cell>
          <cell r="D215" t="str">
            <v>Junta de retração, serrada com disco de diamantes.</v>
          </cell>
          <cell r="E215" t="str">
            <v>m</v>
          </cell>
          <cell r="F215">
            <v>7.5</v>
          </cell>
          <cell r="G215">
            <v>415</v>
          </cell>
        </row>
        <row r="216">
          <cell r="B216" t="str">
            <v>BP10250050</v>
          </cell>
          <cell r="C216">
            <v>211</v>
          </cell>
          <cell r="D216" t="str">
            <v>Paralelepípedos.Fornecimento. </v>
          </cell>
          <cell r="E216" t="str">
            <v> un</v>
          </cell>
          <cell r="F216">
            <v>0.45</v>
          </cell>
          <cell r="G216">
            <v>2877</v>
          </cell>
        </row>
        <row r="217">
          <cell r="B217" t="str">
            <v>BP15050050</v>
          </cell>
          <cell r="C217">
            <v>212</v>
          </cell>
          <cell r="D217" t="str">
            <v>Fresagem espessura de até 5cm.</v>
          </cell>
          <cell r="E217" t="str">
            <v>m2</v>
          </cell>
          <cell r="F217">
            <v>1.34</v>
          </cell>
          <cell r="G217">
            <v>16799</v>
          </cell>
        </row>
        <row r="218">
          <cell r="B218" t="str">
            <v>BP20150056</v>
          </cell>
          <cell r="C218">
            <v>213</v>
          </cell>
          <cell r="D218" t="str">
            <v>Sarjeta e meio-fio conjugados, de concreto simples.</v>
          </cell>
          <cell r="E218" t="str">
            <v>m</v>
          </cell>
          <cell r="F218">
            <v>44.43</v>
          </cell>
          <cell r="G218">
            <v>4315</v>
          </cell>
        </row>
        <row r="219">
          <cell r="B219" t="str">
            <v>PJ05100150</v>
          </cell>
          <cell r="C219">
            <v>214</v>
          </cell>
          <cell r="D219" t="str">
            <v>Plantio de grama em placas.</v>
          </cell>
          <cell r="E219" t="str">
            <v>m2</v>
          </cell>
          <cell r="F219">
            <v>6.48</v>
          </cell>
          <cell r="G219">
            <v>2213</v>
          </cell>
        </row>
        <row r="220">
          <cell r="B220" t="str">
            <v>PJ10050200</v>
          </cell>
          <cell r="C220">
            <v>215</v>
          </cell>
          <cell r="D220" t="str">
            <v>Plantio de árvore de 2m de altura.</v>
          </cell>
          <cell r="E220" t="str">
            <v> un</v>
          </cell>
          <cell r="F220">
            <v>14.95</v>
          </cell>
          <cell r="G220">
            <v>283</v>
          </cell>
        </row>
        <row r="221">
          <cell r="B221" t="str">
            <v>PJ10150050</v>
          </cell>
          <cell r="C221">
            <v>216</v>
          </cell>
          <cell r="D221" t="str">
            <v>Árvores tipo 1 - Pseudobombax Ellipticum.</v>
          </cell>
          <cell r="E221" t="str">
            <v> un</v>
          </cell>
          <cell r="F221">
            <v>12.9</v>
          </cell>
          <cell r="G221">
            <v>283</v>
          </cell>
        </row>
        <row r="222">
          <cell r="B222" t="str">
            <v>PJ10250056</v>
          </cell>
          <cell r="C222">
            <v>217</v>
          </cell>
          <cell r="D222" t="str">
            <v>Palmeira tipo 3 - Roystonea Oleracea.</v>
          </cell>
          <cell r="E222" t="str">
            <v> un</v>
          </cell>
          <cell r="F222">
            <v>250</v>
          </cell>
          <cell r="G222">
            <v>20</v>
          </cell>
        </row>
        <row r="223">
          <cell r="B223" t="str">
            <v>PJ20100050</v>
          </cell>
          <cell r="C223">
            <v>218</v>
          </cell>
          <cell r="D223" t="str">
            <v>Arrancamento e replantio de árvore adulta.</v>
          </cell>
          <cell r="E223" t="str">
            <v> un</v>
          </cell>
          <cell r="F223">
            <v>46.5</v>
          </cell>
          <cell r="G223">
            <v>32</v>
          </cell>
        </row>
        <row r="224">
          <cell r="B224" t="str">
            <v>PJ20100306</v>
          </cell>
          <cell r="C224">
            <v>219</v>
          </cell>
          <cell r="D224" t="str">
            <v>Remoção de árvore de grande porte.</v>
          </cell>
          <cell r="E224" t="str">
            <v> un</v>
          </cell>
          <cell r="F224">
            <v>886.31</v>
          </cell>
          <cell r="G224">
            <v>10</v>
          </cell>
        </row>
        <row r="225">
          <cell r="B225" t="str">
            <v>PJ40100356</v>
          </cell>
          <cell r="C225">
            <v>220</v>
          </cell>
          <cell r="D225" t="str">
            <v>Tratamento fitossanitário em árvores.</v>
          </cell>
          <cell r="E225" t="str">
            <v> un</v>
          </cell>
          <cell r="F225">
            <v>663.93</v>
          </cell>
          <cell r="G225">
            <v>100</v>
          </cell>
        </row>
        <row r="226">
          <cell r="B226" t="str">
            <v>PJ15050053</v>
          </cell>
          <cell r="C226">
            <v>221</v>
          </cell>
          <cell r="D226" t="str">
            <v>Cerca protetora para jardim.</v>
          </cell>
          <cell r="E226" t="str">
            <v>m2</v>
          </cell>
          <cell r="F226">
            <v>57.16</v>
          </cell>
          <cell r="G226">
            <v>200</v>
          </cell>
        </row>
        <row r="227">
          <cell r="B227" t="str">
            <v>PJ25050100</v>
          </cell>
          <cell r="C227">
            <v>222</v>
          </cell>
          <cell r="D227" t="str">
            <v>Banco para jardim, duplo, pés em ferro fundido.</v>
          </cell>
          <cell r="E227" t="str">
            <v> un</v>
          </cell>
          <cell r="F227">
            <v>904.96</v>
          </cell>
          <cell r="G227">
            <v>36</v>
          </cell>
        </row>
        <row r="228">
          <cell r="B228" t="str">
            <v>PJ25050153</v>
          </cell>
          <cell r="C228">
            <v>223</v>
          </cell>
          <cell r="D228" t="str">
            <v>Mesa de jogos com 4 bancos.</v>
          </cell>
          <cell r="E228" t="str">
            <v> un</v>
          </cell>
          <cell r="F228">
            <v>547.5</v>
          </cell>
          <cell r="G228">
            <v>14</v>
          </cell>
        </row>
        <row r="229">
          <cell r="B229" t="str">
            <v>PJ25100253</v>
          </cell>
          <cell r="C229">
            <v>224</v>
          </cell>
          <cell r="D229" t="str">
            <v>Brinquedo modelo A-08 Dupla Escalada.</v>
          </cell>
          <cell r="E229" t="str">
            <v> un</v>
          </cell>
          <cell r="F229">
            <v>1730.38</v>
          </cell>
          <cell r="G229">
            <v>5</v>
          </cell>
        </row>
        <row r="230">
          <cell r="B230" t="str">
            <v>PJ25100350</v>
          </cell>
          <cell r="C230">
            <v>225</v>
          </cell>
          <cell r="D230" t="str">
            <v>Casa do Tarzan, referência M-45, conforme o modelo.</v>
          </cell>
          <cell r="E230" t="str">
            <v> un</v>
          </cell>
          <cell r="F230">
            <v>2911.25</v>
          </cell>
          <cell r="G230">
            <v>1</v>
          </cell>
        </row>
        <row r="231">
          <cell r="B231" t="str">
            <v>PJ25100600</v>
          </cell>
          <cell r="C231">
            <v>226</v>
          </cell>
          <cell r="D231" t="str">
            <v>Etapa 8, conforme o modelo Pactaplayground.</v>
          </cell>
          <cell r="E231" t="str">
            <v> un</v>
          </cell>
          <cell r="F231">
            <v>263.37</v>
          </cell>
          <cell r="G231">
            <v>1</v>
          </cell>
        </row>
        <row r="232">
          <cell r="B232" t="str">
            <v>PJ25101000</v>
          </cell>
          <cell r="C232">
            <v>227</v>
          </cell>
          <cell r="D232" t="str">
            <v>Prancha para abdominal, em madeira de Lei.</v>
          </cell>
          <cell r="E232" t="str">
            <v> un</v>
          </cell>
          <cell r="F232">
            <v>288.86</v>
          </cell>
          <cell r="G232">
            <v>2</v>
          </cell>
        </row>
        <row r="233">
          <cell r="B233" t="str">
            <v>PJ15050153</v>
          </cell>
          <cell r="C233">
            <v>228</v>
          </cell>
          <cell r="D233" t="str">
            <v>Protetor de árvore em ferro de 3/8".</v>
          </cell>
          <cell r="E233" t="str">
            <v> un</v>
          </cell>
          <cell r="F233">
            <v>40.17</v>
          </cell>
          <cell r="G233">
            <v>283</v>
          </cell>
        </row>
        <row r="234">
          <cell r="B234" t="str">
            <v>PJ20050200</v>
          </cell>
          <cell r="C234">
            <v>229</v>
          </cell>
          <cell r="D234" t="str">
            <v>Aterro com terra preta simples, para gramados.</v>
          </cell>
          <cell r="E234" t="str">
            <v>m3</v>
          </cell>
          <cell r="F234">
            <v>57.72</v>
          </cell>
          <cell r="G234">
            <v>303</v>
          </cell>
        </row>
        <row r="235">
          <cell r="B235" t="str">
            <v>PJ20050453</v>
          </cell>
          <cell r="C235">
            <v>230</v>
          </cell>
          <cell r="D235" t="str">
            <v>Irrigação de árvore e/ou palmeira com Caminhão Pipa.</v>
          </cell>
          <cell r="E235" t="str">
            <v> un</v>
          </cell>
          <cell r="F235">
            <v>0.25</v>
          </cell>
          <cell r="G235">
            <v>303</v>
          </cell>
        </row>
        <row r="236">
          <cell r="B236" t="str">
            <v>PJ20050870</v>
          </cell>
          <cell r="C236">
            <v>231</v>
          </cell>
          <cell r="D236" t="str">
            <v>Revolvimento de solo até 20cm de profundidade.   </v>
          </cell>
          <cell r="E236" t="str">
            <v>m2</v>
          </cell>
          <cell r="F236">
            <v>0.67</v>
          </cell>
          <cell r="G236">
            <v>1000</v>
          </cell>
        </row>
        <row r="237">
          <cell r="B237" t="str">
            <v>PJ25250106</v>
          </cell>
          <cell r="C237">
            <v>232</v>
          </cell>
          <cell r="D237" t="str">
            <v>Frade metálico, em ferro fundido, modelo ciclovia.</v>
          </cell>
          <cell r="E237" t="str">
            <v> un</v>
          </cell>
          <cell r="F237">
            <v>94.45</v>
          </cell>
          <cell r="G237">
            <v>505</v>
          </cell>
        </row>
        <row r="238">
          <cell r="B238" t="str">
            <v>PJ40050159</v>
          </cell>
          <cell r="C238">
            <v>233</v>
          </cell>
          <cell r="D238" t="str">
            <v>Remoção de espécies vegetais.</v>
          </cell>
          <cell r="E238" t="str">
            <v> un</v>
          </cell>
          <cell r="F238">
            <v>207.92</v>
          </cell>
          <cell r="G238">
            <v>35</v>
          </cell>
        </row>
        <row r="239">
          <cell r="B239" t="str">
            <v>IP05100300</v>
          </cell>
          <cell r="C239">
            <v>234</v>
          </cell>
          <cell r="D239" t="str">
            <v>Poste de aço, reto, cônico contínuo de 4,5m.</v>
          </cell>
          <cell r="E239" t="str">
            <v> un</v>
          </cell>
          <cell r="F239">
            <v>199.5</v>
          </cell>
          <cell r="G239">
            <v>70</v>
          </cell>
        </row>
        <row r="240">
          <cell r="B240" t="str">
            <v>IP05100553</v>
          </cell>
          <cell r="C240">
            <v>235</v>
          </cell>
          <cell r="D240" t="str">
            <v>Poste de aço, reto, de 7m.</v>
          </cell>
          <cell r="E240" t="str">
            <v> un</v>
          </cell>
          <cell r="F240">
            <v>4336.38</v>
          </cell>
          <cell r="G240">
            <v>10</v>
          </cell>
        </row>
        <row r="241">
          <cell r="B241" t="str">
            <v>IP05100556</v>
          </cell>
          <cell r="C241">
            <v>236</v>
          </cell>
          <cell r="D241" t="str">
            <v>Poste de aço, reto, de 7m.</v>
          </cell>
          <cell r="E241" t="str">
            <v> un</v>
          </cell>
          <cell r="F241">
            <v>4127</v>
          </cell>
          <cell r="G241">
            <v>20</v>
          </cell>
        </row>
        <row r="242">
          <cell r="B242" t="str">
            <v>IP05100562</v>
          </cell>
          <cell r="C242">
            <v>237</v>
          </cell>
          <cell r="D242" t="str">
            <v>Poste de aço, reto, de 7m.</v>
          </cell>
          <cell r="E242" t="str">
            <v> un</v>
          </cell>
          <cell r="F242">
            <v>3360</v>
          </cell>
          <cell r="G242">
            <v>40</v>
          </cell>
        </row>
        <row r="243">
          <cell r="B243" t="str">
            <v>IP10300506</v>
          </cell>
          <cell r="C243">
            <v>238</v>
          </cell>
          <cell r="D243" t="str">
            <v>Conector tipo cunha, em liga de cobre estanhado.</v>
          </cell>
          <cell r="E243" t="str">
            <v> un</v>
          </cell>
          <cell r="F243">
            <v>6.55</v>
          </cell>
          <cell r="G243">
            <v>32</v>
          </cell>
        </row>
        <row r="244">
          <cell r="B244" t="str">
            <v>IP15250100</v>
          </cell>
          <cell r="C244">
            <v>239</v>
          </cell>
          <cell r="D244" t="str">
            <v>Cabo de cobre nu, seção de 16mm2.  Fornecimento.  </v>
          </cell>
          <cell r="E244" t="str">
            <v>kg</v>
          </cell>
          <cell r="F244">
            <v>11.42</v>
          </cell>
          <cell r="G244">
            <v>140</v>
          </cell>
        </row>
        <row r="245">
          <cell r="B245" t="str">
            <v>IP15250109</v>
          </cell>
          <cell r="C245">
            <v>240</v>
          </cell>
          <cell r="D245" t="str">
            <v>Cabo de cobre nu, seção de 25mm2.  Fornecimento. </v>
          </cell>
          <cell r="E245" t="str">
            <v>kg</v>
          </cell>
          <cell r="F245">
            <v>11.42</v>
          </cell>
          <cell r="G245">
            <v>141.7</v>
          </cell>
        </row>
        <row r="246">
          <cell r="B246" t="str">
            <v>IP15300053</v>
          </cell>
          <cell r="C246">
            <v>241</v>
          </cell>
          <cell r="D246" t="str">
            <v>Cabo de cobre flexível, 750V, seção de 2x1,5mm2.</v>
          </cell>
          <cell r="E246" t="str">
            <v>m</v>
          </cell>
          <cell r="F246">
            <v>0.88</v>
          </cell>
          <cell r="G246">
            <v>2158</v>
          </cell>
        </row>
        <row r="247">
          <cell r="B247" t="str">
            <v>IP15300062</v>
          </cell>
          <cell r="C247">
            <v>242</v>
          </cell>
          <cell r="D247" t="str">
            <v>Cabo de cobre flexível, 750V, seção de 3x1,5mm2.</v>
          </cell>
          <cell r="E247" t="str">
            <v> un</v>
          </cell>
          <cell r="F247">
            <v>4.62</v>
          </cell>
          <cell r="G247">
            <v>2158</v>
          </cell>
        </row>
        <row r="248">
          <cell r="B248" t="str">
            <v>IP15350350</v>
          </cell>
          <cell r="C248">
            <v>243</v>
          </cell>
          <cell r="D248" t="str">
            <v>Cabo de cobre rígido, seção de 10mm2, 1Kv,  XLPE.</v>
          </cell>
          <cell r="E248" t="str">
            <v>m</v>
          </cell>
          <cell r="F248">
            <v>2.26</v>
          </cell>
          <cell r="G248">
            <v>5100</v>
          </cell>
        </row>
        <row r="249">
          <cell r="B249" t="str">
            <v>IP15350456</v>
          </cell>
          <cell r="C249">
            <v>244</v>
          </cell>
          <cell r="D249" t="str">
            <v>Cabo de cobre rígido, seção de 25mm2, 1Kv, XLPE.</v>
          </cell>
          <cell r="E249" t="str">
            <v>m</v>
          </cell>
          <cell r="F249">
            <v>4.44</v>
          </cell>
          <cell r="G249">
            <v>144</v>
          </cell>
        </row>
        <row r="250">
          <cell r="B250" t="str">
            <v>IP15350556</v>
          </cell>
          <cell r="C250">
            <v>245</v>
          </cell>
          <cell r="D250" t="str">
            <v>Cabo de cobre rígido, seção de 50mm2, 1Kv, XLPE.</v>
          </cell>
          <cell r="E250" t="str">
            <v>m</v>
          </cell>
          <cell r="F250">
            <v>23.38</v>
          </cell>
          <cell r="G250">
            <v>1870</v>
          </cell>
        </row>
        <row r="251">
          <cell r="B251" t="str">
            <v>IP15450106</v>
          </cell>
          <cell r="C251">
            <v>246</v>
          </cell>
          <cell r="D251" t="str">
            <v>Colocação de 3 condutores singelos em linha de dutos.</v>
          </cell>
          <cell r="E251" t="str">
            <v>m</v>
          </cell>
          <cell r="F251">
            <v>1.42</v>
          </cell>
          <cell r="G251">
            <v>940</v>
          </cell>
        </row>
        <row r="252">
          <cell r="B252" t="str">
            <v>IP15450109</v>
          </cell>
          <cell r="C252">
            <v>247</v>
          </cell>
          <cell r="D252" t="str">
            <v>Colocação de 4 condutores singelos em linha de dutos.</v>
          </cell>
          <cell r="E252" t="str">
            <v>m</v>
          </cell>
          <cell r="F252">
            <v>1.96</v>
          </cell>
          <cell r="G252">
            <v>6180</v>
          </cell>
        </row>
        <row r="253">
          <cell r="B253" t="str">
            <v>IP35150050</v>
          </cell>
          <cell r="C253">
            <v>248</v>
          </cell>
          <cell r="D253" t="str">
            <v>Comando em grupo CRJ-04 ou similar, 85A.</v>
          </cell>
          <cell r="E253" t="str">
            <v> un</v>
          </cell>
          <cell r="F253">
            <v>1984.4</v>
          </cell>
          <cell r="G253">
            <v>2</v>
          </cell>
        </row>
        <row r="254">
          <cell r="B254" t="str">
            <v>IP35150400</v>
          </cell>
          <cell r="C254">
            <v>249</v>
          </cell>
          <cell r="D254" t="str">
            <v>Comando para IP, caixa trifásico, capacidade de 45A.</v>
          </cell>
          <cell r="E254" t="str">
            <v> un</v>
          </cell>
          <cell r="F254">
            <v>1238</v>
          </cell>
          <cell r="G254">
            <v>6</v>
          </cell>
        </row>
        <row r="255">
          <cell r="B255" t="str">
            <v>IP40050100</v>
          </cell>
          <cell r="C255">
            <v>250</v>
          </cell>
          <cell r="D255" t="str">
            <v>Chave blindada, bipolar, 60A. Fornecimento.</v>
          </cell>
          <cell r="E255" t="str">
            <v> un</v>
          </cell>
          <cell r="F255">
            <v>127</v>
          </cell>
          <cell r="G255">
            <v>10</v>
          </cell>
        </row>
        <row r="256">
          <cell r="B256" t="str">
            <v>IP50300850</v>
          </cell>
          <cell r="C256">
            <v>251</v>
          </cell>
          <cell r="D256" t="str">
            <v>Reator subterrâneo para lâmpada de VS de 400W.</v>
          </cell>
          <cell r="E256" t="str">
            <v> un</v>
          </cell>
          <cell r="F256">
            <v>79.1</v>
          </cell>
          <cell r="G256">
            <v>198</v>
          </cell>
        </row>
        <row r="257">
          <cell r="B257" t="str">
            <v>IP10350400</v>
          </cell>
          <cell r="C257">
            <v>252</v>
          </cell>
          <cell r="D257" t="str">
            <v>Caixa de ligação tipo Condulets R-15/LB-22.</v>
          </cell>
          <cell r="E257" t="str">
            <v> un</v>
          </cell>
          <cell r="F257">
            <v>7.62</v>
          </cell>
          <cell r="G257">
            <v>40</v>
          </cell>
        </row>
        <row r="258">
          <cell r="B258" t="str">
            <v>IP20050050</v>
          </cell>
          <cell r="C258">
            <v>253</v>
          </cell>
          <cell r="D258" t="str">
            <v>Aterramento de caixa Hand-Hole. </v>
          </cell>
          <cell r="E258" t="str">
            <v> un</v>
          </cell>
          <cell r="F258">
            <v>10.34</v>
          </cell>
          <cell r="G258">
            <v>140</v>
          </cell>
        </row>
        <row r="259">
          <cell r="B259" t="str">
            <v>IP25100153</v>
          </cell>
          <cell r="C259">
            <v>254</v>
          </cell>
          <cell r="D259" t="str">
            <v>Caixa Hand-Hole, (0,60x0,60)m.</v>
          </cell>
          <cell r="E259" t="str">
            <v> un</v>
          </cell>
          <cell r="F259">
            <v>80.78</v>
          </cell>
          <cell r="G259">
            <v>140</v>
          </cell>
        </row>
        <row r="260">
          <cell r="B260" t="str">
            <v>IP25100165</v>
          </cell>
          <cell r="C260">
            <v>255</v>
          </cell>
          <cell r="D260" t="str">
            <v>Caixa Hand-Hole, (0,60x0,90)m.</v>
          </cell>
          <cell r="E260" t="str">
            <v> un</v>
          </cell>
          <cell r="F260">
            <v>111.4</v>
          </cell>
          <cell r="G260">
            <v>20</v>
          </cell>
        </row>
        <row r="261">
          <cell r="B261" t="str">
            <v>IP50100200</v>
          </cell>
          <cell r="C261">
            <v>256</v>
          </cell>
          <cell r="D261" t="str">
            <v>Luminária decorativa LDRJ-06 para lâmpada VS.</v>
          </cell>
          <cell r="E261" t="str">
            <v> un</v>
          </cell>
          <cell r="F261">
            <v>362.07</v>
          </cell>
          <cell r="G261">
            <v>360</v>
          </cell>
        </row>
        <row r="262">
          <cell r="B262" t="str">
            <v>IP50100250</v>
          </cell>
          <cell r="C262">
            <v>257</v>
          </cell>
          <cell r="D262" t="str">
            <v>Luminária decorativa tipo LDRJ-16/2.</v>
          </cell>
          <cell r="E262" t="str">
            <v> un</v>
          </cell>
          <cell r="F262">
            <v>249.69</v>
          </cell>
          <cell r="G262">
            <v>280</v>
          </cell>
        </row>
        <row r="263">
          <cell r="B263" t="str">
            <v>IP50200050</v>
          </cell>
          <cell r="C263">
            <v>258</v>
          </cell>
          <cell r="D263" t="str">
            <v>Base simples para luminária LDRJ-06.</v>
          </cell>
          <cell r="E263" t="str">
            <v> un</v>
          </cell>
          <cell r="F263">
            <v>40</v>
          </cell>
          <cell r="G263">
            <v>280</v>
          </cell>
        </row>
        <row r="264">
          <cell r="B264" t="str">
            <v>IP50250406</v>
          </cell>
          <cell r="C264">
            <v>259</v>
          </cell>
          <cell r="D264" t="str">
            <v>Lâmpada de multivapor metálico (MVM) 70W/220V.</v>
          </cell>
          <cell r="E264" t="str">
            <v> un</v>
          </cell>
          <cell r="F264">
            <v>73.77</v>
          </cell>
          <cell r="G264">
            <v>80</v>
          </cell>
        </row>
        <row r="265">
          <cell r="B265" t="str">
            <v>IP50250412</v>
          </cell>
          <cell r="C265">
            <v>260</v>
          </cell>
          <cell r="D265" t="str">
            <v>Lâmpada de multivapor metálico (MVM) 150W/220V.</v>
          </cell>
          <cell r="E265" t="str">
            <v> un</v>
          </cell>
          <cell r="F265">
            <v>163.23</v>
          </cell>
          <cell r="G265">
            <v>20</v>
          </cell>
        </row>
        <row r="266">
          <cell r="B266" t="str">
            <v>IP05350100</v>
          </cell>
          <cell r="C266">
            <v>261</v>
          </cell>
          <cell r="D266" t="str">
            <v>Fundação simples de concreto pré-moldado,RIOLUZ.</v>
          </cell>
          <cell r="E266" t="str">
            <v> un</v>
          </cell>
          <cell r="F266">
            <v>55.26</v>
          </cell>
          <cell r="G266">
            <v>70</v>
          </cell>
        </row>
        <row r="267">
          <cell r="B267" t="str">
            <v>IP05350150</v>
          </cell>
          <cell r="C267">
            <v>262</v>
          </cell>
          <cell r="D267" t="str">
            <v>Fundação simples de concreto pré-moldado,RIOLUZ.</v>
          </cell>
          <cell r="E267" t="str">
            <v> un</v>
          </cell>
          <cell r="F267">
            <v>61.7</v>
          </cell>
          <cell r="G267">
            <v>70</v>
          </cell>
        </row>
        <row r="268">
          <cell r="B268" t="str">
            <v>IP05550150</v>
          </cell>
          <cell r="C268">
            <v>263</v>
          </cell>
          <cell r="D268" t="str">
            <v>Braço, padrão RIOLUZ, de 1,5m até 2,50m.</v>
          </cell>
          <cell r="E268" t="str">
            <v> un</v>
          </cell>
          <cell r="F268">
            <v>47.7</v>
          </cell>
          <cell r="G268">
            <v>280</v>
          </cell>
        </row>
        <row r="269">
          <cell r="B269" t="str">
            <v>IP15200050</v>
          </cell>
          <cell r="C269">
            <v>264</v>
          </cell>
          <cell r="D269" t="str">
            <v>Mufla, 12/20Kv, referência terminal modular TM.</v>
          </cell>
          <cell r="E269" t="str">
            <v> un</v>
          </cell>
          <cell r="F269">
            <v>173.71</v>
          </cell>
          <cell r="G269">
            <v>40</v>
          </cell>
        </row>
        <row r="270">
          <cell r="B270" t="str">
            <v>IP15500100</v>
          </cell>
          <cell r="C270">
            <v>265</v>
          </cell>
          <cell r="D270" t="str">
            <v>Anilha de nylon para identificação de condutor XLPE.</v>
          </cell>
          <cell r="E270" t="str">
            <v> un</v>
          </cell>
          <cell r="F270">
            <v>0.02</v>
          </cell>
          <cell r="G270">
            <v>324</v>
          </cell>
        </row>
        <row r="271">
          <cell r="B271" t="str">
            <v>IP15500150</v>
          </cell>
          <cell r="C271">
            <v>266</v>
          </cell>
          <cell r="D271" t="str">
            <v>Anilha de nylon para identificação de condutor XLPE.</v>
          </cell>
          <cell r="E271" t="str">
            <v> un</v>
          </cell>
          <cell r="F271">
            <v>0.03</v>
          </cell>
          <cell r="G271">
            <v>324</v>
          </cell>
        </row>
        <row r="272">
          <cell r="B272" t="str">
            <v>IP20050053</v>
          </cell>
          <cell r="C272">
            <v>267</v>
          </cell>
          <cell r="D272" t="str">
            <v>Aterramento de poste de aço.</v>
          </cell>
          <cell r="E272" t="str">
            <v> un</v>
          </cell>
          <cell r="F272">
            <v>18.57</v>
          </cell>
          <cell r="G272">
            <v>140</v>
          </cell>
        </row>
        <row r="273">
          <cell r="B273" t="str">
            <v>IP20050056</v>
          </cell>
          <cell r="C273">
            <v>268</v>
          </cell>
          <cell r="D273" t="str">
            <v>Aterramento de tampão.</v>
          </cell>
          <cell r="E273" t="str">
            <v> un</v>
          </cell>
          <cell r="F273">
            <v>28.47</v>
          </cell>
          <cell r="G273">
            <v>140</v>
          </cell>
        </row>
        <row r="274">
          <cell r="B274" t="str">
            <v>IP20050153</v>
          </cell>
          <cell r="C274">
            <v>269</v>
          </cell>
          <cell r="D274" t="str">
            <v>Conjunto de aterramento de transformador.</v>
          </cell>
          <cell r="E274" t="str">
            <v> un</v>
          </cell>
          <cell r="F274">
            <v>176.69</v>
          </cell>
          <cell r="G274">
            <v>53</v>
          </cell>
        </row>
        <row r="275">
          <cell r="B275" t="str">
            <v>IP30200509</v>
          </cell>
          <cell r="C275">
            <v>270</v>
          </cell>
          <cell r="D275" t="str">
            <v>Luva para eletroduto de PVC rígido de 50mm.</v>
          </cell>
          <cell r="E275" t="str">
            <v> un</v>
          </cell>
          <cell r="F275">
            <v>3.43</v>
          </cell>
          <cell r="G275">
            <v>40</v>
          </cell>
        </row>
        <row r="276">
          <cell r="B276" t="str">
            <v>IP50300700</v>
          </cell>
          <cell r="C276">
            <v>271</v>
          </cell>
          <cell r="D276" t="str">
            <v>Reator subterrâneo lâmpada vapor de sódio de 70W.</v>
          </cell>
          <cell r="E276" t="str">
            <v> un</v>
          </cell>
          <cell r="F276">
            <v>40.54</v>
          </cell>
          <cell r="G276">
            <v>200</v>
          </cell>
        </row>
        <row r="277">
          <cell r="B277" t="str">
            <v>IP50300750</v>
          </cell>
          <cell r="C277">
            <v>272</v>
          </cell>
          <cell r="D277" t="str">
            <v>Reator subterrâneo lâmpada vapor de sódio de 150W.</v>
          </cell>
          <cell r="E277" t="str">
            <v> un</v>
          </cell>
          <cell r="F277">
            <v>74.32</v>
          </cell>
          <cell r="G277">
            <v>26</v>
          </cell>
        </row>
        <row r="278">
          <cell r="B278" t="str">
            <v>IP60200200</v>
          </cell>
          <cell r="C278">
            <v>273</v>
          </cell>
          <cell r="D278" t="str">
            <v>Retirada de chaves fusíveis e ferragens, linha 13,2Kv.   </v>
          </cell>
          <cell r="E278" t="str">
            <v> un</v>
          </cell>
          <cell r="F278">
            <v>9.76</v>
          </cell>
          <cell r="G278">
            <v>100</v>
          </cell>
        </row>
        <row r="279">
          <cell r="B279" t="str">
            <v>IP60200362</v>
          </cell>
          <cell r="C279">
            <v>274</v>
          </cell>
          <cell r="D279" t="str">
            <v>Retirada de luminária em poste com 13m a 15m.</v>
          </cell>
          <cell r="E279" t="str">
            <v> un</v>
          </cell>
          <cell r="F279">
            <v>9.76</v>
          </cell>
          <cell r="G279">
            <v>118</v>
          </cell>
        </row>
        <row r="280">
          <cell r="B280" t="str">
            <v>IP60200512</v>
          </cell>
          <cell r="C280">
            <v>275</v>
          </cell>
          <cell r="D280" t="str">
            <v>Retirada de poste de concreto ou aço de 13m a 15m.   </v>
          </cell>
          <cell r="E280" t="str">
            <v> un</v>
          </cell>
          <cell r="F280">
            <v>97.64</v>
          </cell>
          <cell r="G280">
            <v>108</v>
          </cell>
        </row>
        <row r="281">
          <cell r="B281" t="str">
            <v>IP60200650</v>
          </cell>
          <cell r="C281">
            <v>276</v>
          </cell>
          <cell r="D281" t="str">
            <v>Retirada de rede aérea de 13,2Kv (lance).   </v>
          </cell>
          <cell r="E281" t="str">
            <v> un</v>
          </cell>
          <cell r="F281">
            <v>19.53</v>
          </cell>
          <cell r="G281">
            <v>94</v>
          </cell>
        </row>
        <row r="282">
          <cell r="B282" t="str">
            <v>IP60200800</v>
          </cell>
          <cell r="C282">
            <v>277</v>
          </cell>
          <cell r="D282" t="str">
            <v>Retirada de transformadores de 5Kva até 112,5Kva.   </v>
          </cell>
          <cell r="E282" t="str">
            <v> un</v>
          </cell>
          <cell r="F282">
            <v>39.06</v>
          </cell>
          <cell r="G282">
            <v>2</v>
          </cell>
        </row>
        <row r="283">
          <cell r="B283" t="str">
            <v>IP99990150</v>
          </cell>
          <cell r="C283">
            <v>278</v>
          </cell>
          <cell r="D283" t="str">
            <v>Capa isolante de silicone para conector tipo cunha.</v>
          </cell>
          <cell r="E283" t="str">
            <v> un</v>
          </cell>
          <cell r="F283">
            <v>3.68</v>
          </cell>
          <cell r="G283">
            <v>1475</v>
          </cell>
        </row>
        <row r="284">
          <cell r="B284" t="str">
            <v>ST05051200</v>
          </cell>
          <cell r="C284">
            <v>279</v>
          </cell>
          <cell r="D284" t="str">
            <v>Sinalização horizontal, aplicada por extursão.</v>
          </cell>
          <cell r="E284" t="str">
            <v>m2</v>
          </cell>
          <cell r="F284">
            <v>37.81</v>
          </cell>
          <cell r="G284">
            <v>1000</v>
          </cell>
        </row>
        <row r="285">
          <cell r="B285" t="str">
            <v>ST10150050</v>
          </cell>
          <cell r="C285">
            <v>280</v>
          </cell>
          <cell r="D285" t="str">
            <v>Bloco semafórico para pedestre.</v>
          </cell>
          <cell r="E285" t="str">
            <v> un</v>
          </cell>
          <cell r="F285">
            <v>224.25</v>
          </cell>
          <cell r="G285">
            <v>60</v>
          </cell>
        </row>
        <row r="286">
          <cell r="B286" t="str">
            <v>ST10150150</v>
          </cell>
          <cell r="C286">
            <v>281</v>
          </cell>
          <cell r="D286" t="str">
            <v>Bloco semafórico principal.</v>
          </cell>
          <cell r="E286" t="str">
            <v> un</v>
          </cell>
          <cell r="F286">
            <v>691.39</v>
          </cell>
          <cell r="G286">
            <v>48</v>
          </cell>
        </row>
        <row r="287">
          <cell r="B287" t="str">
            <v>ST10150200</v>
          </cell>
          <cell r="C287">
            <v>282</v>
          </cell>
          <cell r="D287" t="str">
            <v>Bloco semafórico repetidor.</v>
          </cell>
          <cell r="E287" t="str">
            <v> un</v>
          </cell>
          <cell r="F287">
            <v>423</v>
          </cell>
          <cell r="G287">
            <v>65</v>
          </cell>
        </row>
        <row r="288">
          <cell r="B288" t="str">
            <v>ST10150300</v>
          </cell>
          <cell r="C288">
            <v>283</v>
          </cell>
          <cell r="D288" t="str">
            <v>Conjunto semafórico para pedestre.</v>
          </cell>
          <cell r="E288" t="str">
            <v> un</v>
          </cell>
          <cell r="F288">
            <v>1779.7</v>
          </cell>
          <cell r="G288">
            <v>20</v>
          </cell>
        </row>
        <row r="289">
          <cell r="B289" t="str">
            <v>ST15250100</v>
          </cell>
          <cell r="C289">
            <v>284</v>
          </cell>
          <cell r="D289" t="str">
            <v>Placa de sinalização de alumínio com fundo pintado.</v>
          </cell>
          <cell r="E289" t="str">
            <v>m2</v>
          </cell>
          <cell r="F289">
            <v>239</v>
          </cell>
          <cell r="G289">
            <v>30</v>
          </cell>
        </row>
        <row r="290">
          <cell r="B290" t="str">
            <v>ST15250150</v>
          </cell>
          <cell r="C290">
            <v>285</v>
          </cell>
          <cell r="D290" t="str">
            <v>Placa de sinalização de alumínio em película refletiva.</v>
          </cell>
          <cell r="E290" t="str">
            <v>m2</v>
          </cell>
          <cell r="F290">
            <v>1013.69</v>
          </cell>
          <cell r="G290">
            <v>60</v>
          </cell>
        </row>
        <row r="291">
          <cell r="B291" t="str">
            <v>ST15250200</v>
          </cell>
          <cell r="C291">
            <v>286</v>
          </cell>
          <cell r="D291" t="str">
            <v>Placa de sinalização de alumínio em película refletiva.</v>
          </cell>
          <cell r="E291" t="str">
            <v>m2</v>
          </cell>
          <cell r="F291">
            <v>564.06</v>
          </cell>
          <cell r="G291">
            <v>400</v>
          </cell>
        </row>
        <row r="292">
          <cell r="B292" t="str">
            <v>ST10100050</v>
          </cell>
          <cell r="C292">
            <v>287</v>
          </cell>
          <cell r="D292" t="str">
            <v>Controlador de área, compatível com CET-RIO/CTA.</v>
          </cell>
          <cell r="E292" t="str">
            <v> un</v>
          </cell>
          <cell r="F292">
            <v>53682.42</v>
          </cell>
          <cell r="G292">
            <v>1</v>
          </cell>
        </row>
        <row r="293">
          <cell r="B293" t="str">
            <v>ST10100450</v>
          </cell>
          <cell r="C293">
            <v>288</v>
          </cell>
          <cell r="D293" t="str">
            <v>Controlador eletrônico de tráfego local, 4 fases.</v>
          </cell>
          <cell r="E293" t="str">
            <v> un</v>
          </cell>
          <cell r="F293">
            <v>8268.98</v>
          </cell>
          <cell r="G293">
            <v>2</v>
          </cell>
        </row>
        <row r="294">
          <cell r="B294" t="str">
            <v>ST10100500</v>
          </cell>
          <cell r="C294">
            <v>289</v>
          </cell>
          <cell r="D294" t="str">
            <v>Controlador eletrônico de tráfego local, 6 fases.</v>
          </cell>
          <cell r="E294" t="str">
            <v> un</v>
          </cell>
          <cell r="F294">
            <v>9048.98</v>
          </cell>
          <cell r="G294">
            <v>1</v>
          </cell>
        </row>
        <row r="295">
          <cell r="B295" t="str">
            <v>ST10100550</v>
          </cell>
          <cell r="C295">
            <v>290</v>
          </cell>
          <cell r="D295" t="str">
            <v>Controlador eletrônico de tráfego local, 8 fases.</v>
          </cell>
          <cell r="E295" t="str">
            <v> un</v>
          </cell>
          <cell r="F295">
            <v>9828.98</v>
          </cell>
          <cell r="G295">
            <v>1</v>
          </cell>
        </row>
        <row r="296">
          <cell r="B296" t="str">
            <v>ST10100600</v>
          </cell>
          <cell r="C296">
            <v>291</v>
          </cell>
          <cell r="D296" t="str">
            <v>Controlador eletrônico de tráfego local, 10 fases.</v>
          </cell>
          <cell r="E296" t="str">
            <v> un</v>
          </cell>
          <cell r="F296">
            <v>15372.94</v>
          </cell>
          <cell r="G296">
            <v>1</v>
          </cell>
        </row>
        <row r="297">
          <cell r="B297" t="str">
            <v>ST10100650</v>
          </cell>
          <cell r="C297">
            <v>292</v>
          </cell>
          <cell r="D297" t="str">
            <v>Controlador eletrônico de tráfego local, 12 fases.</v>
          </cell>
          <cell r="E297" t="str">
            <v> un</v>
          </cell>
          <cell r="F297">
            <v>16152.94</v>
          </cell>
          <cell r="G297">
            <v>2</v>
          </cell>
        </row>
        <row r="298">
          <cell r="B298" t="str">
            <v>ST10150300</v>
          </cell>
          <cell r="C298">
            <v>293</v>
          </cell>
          <cell r="D298" t="str">
            <v>Conjunto semafórico para pedestre.</v>
          </cell>
          <cell r="E298" t="str">
            <v> un</v>
          </cell>
          <cell r="F298">
            <v>1779.7</v>
          </cell>
          <cell r="G298">
            <v>20</v>
          </cell>
        </row>
        <row r="299">
          <cell r="B299" t="str">
            <v>ST25100150</v>
          </cell>
          <cell r="C299">
            <v>294</v>
          </cell>
          <cell r="D299" t="str">
            <v>Fornecimento de cabo comunicação de CTP-APL-50.</v>
          </cell>
          <cell r="E299" t="str">
            <v>m</v>
          </cell>
          <cell r="F299">
            <v>2.64</v>
          </cell>
          <cell r="G299">
            <v>220</v>
          </cell>
        </row>
        <row r="300">
          <cell r="B300" t="str">
            <v>ST25100300</v>
          </cell>
          <cell r="C300">
            <v>295</v>
          </cell>
          <cell r="D300" t="str">
            <v>Fornecimento de cabo comunicação de cobre, 0,65mm2.</v>
          </cell>
          <cell r="E300" t="str">
            <v>m</v>
          </cell>
          <cell r="F300">
            <v>0.97</v>
          </cell>
          <cell r="G300">
            <v>1215</v>
          </cell>
        </row>
        <row r="301">
          <cell r="B301" t="str">
            <v>ST25100400</v>
          </cell>
          <cell r="C301">
            <v>296</v>
          </cell>
          <cell r="D301" t="str">
            <v>Fornecimento de fio telefônico FE-100, ø de 1mm2.      </v>
          </cell>
          <cell r="E301" t="str">
            <v>m</v>
          </cell>
          <cell r="F301">
            <v>0.58</v>
          </cell>
          <cell r="G301">
            <v>4618</v>
          </cell>
        </row>
        <row r="302">
          <cell r="B302" t="str">
            <v>ST25150050</v>
          </cell>
          <cell r="C302">
            <v>297</v>
          </cell>
          <cell r="D302" t="str">
            <v>Cabo de fibra ótico, monomodo, geleado.</v>
          </cell>
          <cell r="E302" t="str">
            <v>m</v>
          </cell>
          <cell r="F302">
            <v>3.99</v>
          </cell>
          <cell r="G302">
            <v>972</v>
          </cell>
        </row>
        <row r="303">
          <cell r="B303" t="str">
            <v>ST05050150</v>
          </cell>
          <cell r="C303">
            <v>298</v>
          </cell>
          <cell r="D303" t="str">
            <v>Laminado elastoplástico em faixas, colorido.</v>
          </cell>
          <cell r="E303" t="str">
            <v>m2</v>
          </cell>
          <cell r="F303">
            <v>67.95</v>
          </cell>
          <cell r="G303">
            <v>254</v>
          </cell>
        </row>
        <row r="304">
          <cell r="B304" t="str">
            <v>ST05050250</v>
          </cell>
          <cell r="C304">
            <v>299</v>
          </cell>
          <cell r="D304" t="str">
            <v>Laminado elastoplástico em faixas, cor branca.</v>
          </cell>
          <cell r="E304" t="str">
            <v>m2</v>
          </cell>
          <cell r="F304">
            <v>60.65</v>
          </cell>
          <cell r="G304">
            <v>254</v>
          </cell>
        </row>
        <row r="305">
          <cell r="B305" t="str">
            <v>ST10050050A</v>
          </cell>
          <cell r="C305">
            <v>300</v>
          </cell>
          <cell r="D305" t="str">
            <v>Cabo de cobre estanhado, seção de 7x2,5mm2.</v>
          </cell>
          <cell r="E305" t="str">
            <v>m</v>
          </cell>
          <cell r="F305">
            <v>4.85</v>
          </cell>
          <cell r="G305">
            <v>1000</v>
          </cell>
        </row>
        <row r="306">
          <cell r="B306" t="str">
            <v>ST10050100A</v>
          </cell>
          <cell r="C306">
            <v>301</v>
          </cell>
          <cell r="D306" t="str">
            <v>Cabo de cobre estanhado, seção de 4x6mm2.</v>
          </cell>
          <cell r="E306" t="str">
            <v>m</v>
          </cell>
          <cell r="F306">
            <v>5.64</v>
          </cell>
          <cell r="G306">
            <v>400</v>
          </cell>
        </row>
        <row r="307">
          <cell r="B307" t="str">
            <v>ST10050150A</v>
          </cell>
          <cell r="C307">
            <v>302</v>
          </cell>
          <cell r="D307" t="str">
            <v>Cabo de cobre estanhado, seção de 4x10mm2.</v>
          </cell>
          <cell r="E307" t="str">
            <v>m</v>
          </cell>
          <cell r="F307">
            <v>8.77</v>
          </cell>
          <cell r="G307">
            <v>240</v>
          </cell>
        </row>
        <row r="308">
          <cell r="B308" t="str">
            <v>ST10050250A</v>
          </cell>
          <cell r="C308">
            <v>303</v>
          </cell>
          <cell r="D308" t="str">
            <v>Caixa com tampa de ferro leve 300L-400mm,CET-RIO.</v>
          </cell>
          <cell r="E308" t="str">
            <v>un</v>
          </cell>
          <cell r="F308">
            <v>72.06</v>
          </cell>
          <cell r="G308">
            <v>48</v>
          </cell>
        </row>
        <row r="309">
          <cell r="B309" t="str">
            <v>ST10200150A</v>
          </cell>
          <cell r="C309">
            <v>304</v>
          </cell>
          <cell r="D309" t="str">
            <v>Base de concreto armado para controlador de tráfego.  </v>
          </cell>
          <cell r="E309" t="str">
            <v>un</v>
          </cell>
          <cell r="F309">
            <v>49.39</v>
          </cell>
          <cell r="G309">
            <v>4</v>
          </cell>
        </row>
        <row r="310">
          <cell r="B310" t="str">
            <v>ST10200250A</v>
          </cell>
          <cell r="C310">
            <v>305</v>
          </cell>
          <cell r="D310" t="str">
            <v>Instalação, programação de controlador de tráfego.    </v>
          </cell>
          <cell r="E310" t="str">
            <v>un</v>
          </cell>
          <cell r="F310">
            <v>159.88</v>
          </cell>
          <cell r="G310">
            <v>4</v>
          </cell>
        </row>
        <row r="311">
          <cell r="B311" t="str">
            <v>ST10200300</v>
          </cell>
          <cell r="C311">
            <v>306</v>
          </cell>
          <cell r="D311" t="str">
            <v>Serviços de instalação de laços indutivos.</v>
          </cell>
          <cell r="E311" t="str">
            <v>un</v>
          </cell>
          <cell r="F311">
            <v>680</v>
          </cell>
          <cell r="G311">
            <v>7</v>
          </cell>
        </row>
        <row r="312">
          <cell r="B312" t="str">
            <v>ST15100200</v>
          </cell>
          <cell r="C312">
            <v>307</v>
          </cell>
          <cell r="D312" t="str">
            <v>Poste tipo G9, simples, de 2" de diâmetro.</v>
          </cell>
          <cell r="E312" t="str">
            <v>un</v>
          </cell>
          <cell r="F312">
            <v>163.8</v>
          </cell>
          <cell r="G312">
            <v>70</v>
          </cell>
        </row>
        <row r="313">
          <cell r="B313" t="str">
            <v>ST15100250</v>
          </cell>
          <cell r="C313">
            <v>308</v>
          </cell>
          <cell r="D313" t="str">
            <v>Poste tipo S5, simples, de 4" de diâmetro.</v>
          </cell>
          <cell r="E313" t="str">
            <v>un</v>
          </cell>
          <cell r="F313">
            <v>496.65</v>
          </cell>
          <cell r="G313">
            <v>19</v>
          </cell>
        </row>
        <row r="314">
          <cell r="B314" t="str">
            <v>ST15100350</v>
          </cell>
          <cell r="C314">
            <v>309</v>
          </cell>
          <cell r="D314" t="str">
            <v>Poste tipo G2 ou S2, coluna de 4 1/2" de diâmetro.</v>
          </cell>
          <cell r="E314" t="str">
            <v>un</v>
          </cell>
          <cell r="F314">
            <v>1234.8</v>
          </cell>
          <cell r="G314">
            <v>14</v>
          </cell>
        </row>
        <row r="315">
          <cell r="B315" t="str">
            <v>ST15100400</v>
          </cell>
          <cell r="C315">
            <v>310</v>
          </cell>
          <cell r="D315" t="str">
            <v>Poste tipo G1 ou S1, coluna de 4 1/2" de diâmetro.</v>
          </cell>
          <cell r="E315" t="str">
            <v>un</v>
          </cell>
          <cell r="F315">
            <v>1342.95</v>
          </cell>
          <cell r="G315">
            <v>15</v>
          </cell>
        </row>
        <row r="316">
          <cell r="B316" t="str">
            <v>ST25050300A</v>
          </cell>
          <cell r="C316">
            <v>311</v>
          </cell>
          <cell r="D316" t="str">
            <v>Instalação subterrânea de cabos de comunicação.</v>
          </cell>
          <cell r="E316" t="str">
            <v>m</v>
          </cell>
          <cell r="F316">
            <v>2.12</v>
          </cell>
          <cell r="G316">
            <v>5700</v>
          </cell>
        </row>
        <row r="317">
          <cell r="B317" t="str">
            <v>ST45150050</v>
          </cell>
          <cell r="C317">
            <v>312</v>
          </cell>
          <cell r="D317" t="str">
            <v>Caixa com tampa de ferro,leve 600L-600mmCET-RIO.</v>
          </cell>
          <cell r="E317" t="str">
            <v>un</v>
          </cell>
          <cell r="F317">
            <v>265.45</v>
          </cell>
          <cell r="G317">
            <v>55</v>
          </cell>
        </row>
        <row r="318">
          <cell r="B318" t="str">
            <v>ST45200050</v>
          </cell>
          <cell r="C318">
            <v>313</v>
          </cell>
          <cell r="D318" t="str">
            <v>Cabo de cobre estanhado, comando,XLPE 9x1,5mm2.</v>
          </cell>
          <cell r="E318" t="str">
            <v>m</v>
          </cell>
          <cell r="F318">
            <v>4.34</v>
          </cell>
          <cell r="G318">
            <v>1800</v>
          </cell>
        </row>
        <row r="319">
          <cell r="B319" t="str">
            <v>ST45200200</v>
          </cell>
          <cell r="C319">
            <v>314</v>
          </cell>
          <cell r="D319" t="str">
            <v>Instalação e teste de blocos semafóricos.  </v>
          </cell>
          <cell r="E319" t="str">
            <v>un</v>
          </cell>
          <cell r="F319">
            <v>54.85</v>
          </cell>
          <cell r="G319">
            <v>58</v>
          </cell>
        </row>
        <row r="321">
          <cell r="B321" t="str">
            <v>ITENS INSERIDOS</v>
          </cell>
        </row>
        <row r="322">
          <cell r="B322" t="str">
            <v>BP20150053</v>
          </cell>
          <cell r="C322">
            <v>315</v>
          </cell>
          <cell r="D322" t="str">
            <v>Sarjeta e meio-fio conjugados, moldado no local, 0,45m.</v>
          </cell>
          <cell r="E322" t="str">
            <v>m</v>
          </cell>
          <cell r="F322">
            <v>37.2</v>
          </cell>
          <cell r="G322">
            <v>3640.55</v>
          </cell>
        </row>
        <row r="323">
          <cell r="B323" t="str">
            <v>BP10200356</v>
          </cell>
          <cell r="C323">
            <v>316</v>
          </cell>
          <cell r="D323" t="str">
            <v>Revestimento intertravado, cor natural, 8cm. </v>
          </cell>
          <cell r="E323" t="str">
            <v>m2</v>
          </cell>
          <cell r="F323">
            <v>38.08</v>
          </cell>
          <cell r="G323">
            <v>13265.71</v>
          </cell>
        </row>
        <row r="324">
          <cell r="B324" t="str">
            <v>BP10200359</v>
          </cell>
          <cell r="C324">
            <v>317</v>
          </cell>
          <cell r="D324" t="str">
            <v>Revestimento intertravado com cimento cinza, colorido; 8cm.</v>
          </cell>
          <cell r="E324" t="str">
            <v>m2</v>
          </cell>
          <cell r="F324">
            <v>43.85</v>
          </cell>
          <cell r="G324">
            <v>1167.57</v>
          </cell>
        </row>
        <row r="326">
          <cell r="B326" t="str">
            <v>ITENS NOVOS</v>
          </cell>
        </row>
        <row r="327">
          <cell r="B327" t="str">
            <v>AD05200050</v>
          </cell>
          <cell r="C327">
            <v>318</v>
          </cell>
          <cell r="D327" t="str">
            <v>Sondagem a percurssao ate 3" </v>
          </cell>
          <cell r="E327" t="str">
            <v>m</v>
          </cell>
          <cell r="F327">
            <v>49</v>
          </cell>
          <cell r="G327">
            <v>270</v>
          </cell>
        </row>
        <row r="328">
          <cell r="B328" t="str">
            <v>AD15050050</v>
          </cell>
          <cell r="C328">
            <v>319</v>
          </cell>
          <cell r="D328" t="str">
            <v>Deslocamento, entre furos, sondagem a percurssao.</v>
          </cell>
          <cell r="E328" t="str">
            <v>un</v>
          </cell>
          <cell r="F328">
            <v>152.19</v>
          </cell>
          <cell r="G328">
            <v>13</v>
          </cell>
        </row>
        <row r="329">
          <cell r="B329" t="str">
            <v>AD20150050</v>
          </cell>
          <cell r="C329">
            <v>320</v>
          </cell>
          <cell r="D329" t="str">
            <v>Container para escritorio.</v>
          </cell>
          <cell r="E329" t="str">
            <v>un.mes</v>
          </cell>
          <cell r="F329">
            <v>494.18</v>
          </cell>
          <cell r="G329">
            <v>6</v>
          </cell>
        </row>
        <row r="330">
          <cell r="B330" t="str">
            <v>AD20150150</v>
          </cell>
          <cell r="C330">
            <v>321</v>
          </cell>
          <cell r="D330" t="str">
            <v>Container para WC.</v>
          </cell>
          <cell r="E330" t="str">
            <v>un.mes</v>
          </cell>
          <cell r="F330">
            <v>511.48</v>
          </cell>
          <cell r="G330">
            <v>3</v>
          </cell>
        </row>
        <row r="331">
          <cell r="B331" t="str">
            <v>AD40050128</v>
          </cell>
          <cell r="C331">
            <v>322</v>
          </cell>
          <cell r="D331" t="str">
            <v>Engenheiro coordenador geral de projetos.</v>
          </cell>
          <cell r="E331" t="str">
            <v>h</v>
          </cell>
          <cell r="F331">
            <v>43.69</v>
          </cell>
          <cell r="G331">
            <v>378</v>
          </cell>
        </row>
        <row r="332">
          <cell r="B332" t="str">
            <v>AD40050152</v>
          </cell>
          <cell r="C332">
            <v>323</v>
          </cell>
          <cell r="D332" t="str">
            <v>Mestre de obra A (inclusive encargos sociais).</v>
          </cell>
          <cell r="E332" t="str">
            <v>h</v>
          </cell>
          <cell r="F332">
            <v>15.91</v>
          </cell>
          <cell r="G332">
            <v>3009</v>
          </cell>
        </row>
        <row r="333">
          <cell r="B333" t="str">
            <v>AL05250450</v>
          </cell>
          <cell r="C333">
            <v>324</v>
          </cell>
          <cell r="D333" t="str">
            <v>Alvenaria de blocos de concreto (20x20x40)cm.</v>
          </cell>
          <cell r="E333" t="str">
            <v>m2</v>
          </cell>
          <cell r="F333">
            <v>32.41</v>
          </cell>
          <cell r="G333">
            <v>732.34</v>
          </cell>
        </row>
        <row r="334">
          <cell r="B334" t="str">
            <v>BP10250303</v>
          </cell>
          <cell r="C334">
            <v>325</v>
          </cell>
          <cell r="D334" t="str">
            <v>Pavimentacao com paralelepipedos, colchao de pó.</v>
          </cell>
          <cell r="E334" t="str">
            <v>m2</v>
          </cell>
          <cell r="F334">
            <v>34.6</v>
          </cell>
          <cell r="G334">
            <v>577.88</v>
          </cell>
        </row>
        <row r="335">
          <cell r="B335" t="str">
            <v>BP20100100</v>
          </cell>
          <cell r="C335">
            <v>326</v>
          </cell>
          <cell r="D335" t="str">
            <v>Meio-fio de concreto 13,5MPa mold no local, 0,15x0,30m.</v>
          </cell>
          <cell r="E335" t="str">
            <v>m</v>
          </cell>
          <cell r="F335">
            <v>23.38</v>
          </cell>
          <cell r="G335">
            <v>277.51</v>
          </cell>
        </row>
        <row r="336">
          <cell r="B336" t="str">
            <v>DR30200053</v>
          </cell>
          <cell r="C336">
            <v>327</v>
          </cell>
          <cell r="D336" t="str">
            <v>Caixa de inspecao para esgoto sanitario 0,75m de prof.</v>
          </cell>
          <cell r="E336" t="str">
            <v>un</v>
          </cell>
          <cell r="F336">
            <v>247.46</v>
          </cell>
          <cell r="G336">
            <v>79</v>
          </cell>
        </row>
        <row r="337">
          <cell r="B337" t="str">
            <v>DR35050050</v>
          </cell>
          <cell r="C337">
            <v>328</v>
          </cell>
          <cell r="D337" t="str">
            <v>Tampao de ferro fundido artic., de 30cm,RIOLUZ/CET-RIO.</v>
          </cell>
          <cell r="E337" t="str">
            <v>un  </v>
          </cell>
          <cell r="F337">
            <v>50.48</v>
          </cell>
          <cell r="G337">
            <v>199</v>
          </cell>
        </row>
        <row r="338">
          <cell r="B338" t="str">
            <v>DR35050053</v>
          </cell>
          <cell r="C338">
            <v>329</v>
          </cell>
          <cell r="D338" t="str">
            <v>Tampao de ferro fundido leve ø0,60m padrao RIOLUZ.</v>
          </cell>
          <cell r="E338" t="str">
            <v>un  </v>
          </cell>
          <cell r="F338">
            <v>206.59</v>
          </cell>
          <cell r="G338">
            <v>14</v>
          </cell>
        </row>
        <row r="339">
          <cell r="B339" t="str">
            <v>DR55050050</v>
          </cell>
          <cell r="C339">
            <v>330</v>
          </cell>
          <cell r="D339" t="str">
            <v>Camada horizontal de brita.</v>
          </cell>
          <cell r="E339" t="str">
            <v>m3</v>
          </cell>
          <cell r="F339">
            <v>41.32</v>
          </cell>
          <cell r="G339">
            <v>38.5</v>
          </cell>
        </row>
        <row r="340">
          <cell r="B340" t="str">
            <v>ET05600050</v>
          </cell>
          <cell r="C340">
            <v>331</v>
          </cell>
          <cell r="D340" t="str">
            <v>Concreto armado de 15MPa.</v>
          </cell>
          <cell r="E340" t="str">
            <v>m3</v>
          </cell>
          <cell r="F340">
            <v>700.29</v>
          </cell>
          <cell r="G340">
            <v>148.98</v>
          </cell>
        </row>
        <row r="341">
          <cell r="B341" t="str">
            <v>ET15200103</v>
          </cell>
          <cell r="C341">
            <v>332</v>
          </cell>
          <cell r="D341" t="str">
            <v>Formas de placas de Madeirit,17mm de espessura plast.</v>
          </cell>
          <cell r="E341" t="str">
            <v>m2</v>
          </cell>
          <cell r="F341">
            <v>47.48</v>
          </cell>
          <cell r="G341">
            <v>1739.95</v>
          </cell>
        </row>
        <row r="342">
          <cell r="B342" t="str">
            <v>ET20050050</v>
          </cell>
          <cell r="C342">
            <v>333</v>
          </cell>
          <cell r="D342" t="str">
            <v>Escoramento de pontilhoes,pontes,viadutos concreto armado.</v>
          </cell>
          <cell r="E342" t="str">
            <v>m3</v>
          </cell>
          <cell r="F342">
            <v>40.97</v>
          </cell>
          <cell r="G342">
            <v>2258.8</v>
          </cell>
        </row>
        <row r="343">
          <cell r="B343" t="str">
            <v>ET20300100</v>
          </cell>
          <cell r="C343">
            <v>334</v>
          </cell>
          <cell r="D343" t="str">
            <v>Escoramento de formas de 1,50m e ate 5m. </v>
          </cell>
          <cell r="E343" t="str">
            <v>m2</v>
          </cell>
          <cell r="F343">
            <v>17.66</v>
          </cell>
          <cell r="G343">
            <v>943.11</v>
          </cell>
        </row>
        <row r="344">
          <cell r="B344" t="str">
            <v>ET40050121</v>
          </cell>
          <cell r="C344">
            <v>335</v>
          </cell>
          <cell r="D344" t="str">
            <v>Tela de aco Telcon com malha de (10x10)cm.</v>
          </cell>
          <cell r="E344" t="str">
            <v>m2</v>
          </cell>
          <cell r="F344">
            <v>24.52</v>
          </cell>
          <cell r="G344">
            <v>1582.14</v>
          </cell>
        </row>
        <row r="345">
          <cell r="B345" t="str">
            <v>ET60050053</v>
          </cell>
          <cell r="C345">
            <v>336</v>
          </cell>
          <cell r="D345" t="str">
            <v>Concreto usinado 11MPa.</v>
          </cell>
          <cell r="E345" t="str">
            <v>m3</v>
          </cell>
          <cell r="F345">
            <v>166.68</v>
          </cell>
          <cell r="G345">
            <v>678.35</v>
          </cell>
        </row>
        <row r="346">
          <cell r="B346" t="str">
            <v>ET60050068</v>
          </cell>
          <cell r="C346">
            <v>337</v>
          </cell>
          <cell r="D346" t="str">
            <v>Concreto usinado 22,5MPa.</v>
          </cell>
          <cell r="E346" t="str">
            <v>m3</v>
          </cell>
          <cell r="F346">
            <v>209.87</v>
          </cell>
          <cell r="G346">
            <v>79.11</v>
          </cell>
        </row>
        <row r="347">
          <cell r="B347" t="str">
            <v>IP25100025</v>
          </cell>
          <cell r="C347">
            <v>338</v>
          </cell>
          <cell r="D347" t="str">
            <v>Caixa Hand-Hole, (0,30x0,30)m.</v>
          </cell>
          <cell r="E347" t="str">
            <v>un</v>
          </cell>
          <cell r="F347">
            <v>26.29</v>
          </cell>
          <cell r="G347">
            <v>227</v>
          </cell>
        </row>
        <row r="348">
          <cell r="B348" t="str">
            <v>IP25200050</v>
          </cell>
          <cell r="C348">
            <v>339</v>
          </cell>
          <cell r="D348" t="str">
            <v>Tampao de ferro tipo leve padrao RIOLUZ.</v>
          </cell>
          <cell r="E348" t="str">
            <v>un</v>
          </cell>
          <cell r="F348">
            <v>188.93</v>
          </cell>
          <cell r="G348">
            <v>100</v>
          </cell>
        </row>
        <row r="349">
          <cell r="B349" t="str">
            <v>IP55150100</v>
          </cell>
          <cell r="C349">
            <v>340</v>
          </cell>
          <cell r="D349" t="str">
            <v>Chumbador para fixacao de poste de aco.</v>
          </cell>
          <cell r="E349" t="str">
            <v>un</v>
          </cell>
          <cell r="F349">
            <v>27.89</v>
          </cell>
          <cell r="G349">
            <v>1304</v>
          </cell>
        </row>
        <row r="350">
          <cell r="B350" t="str">
            <v>IT10400050</v>
          </cell>
          <cell r="C350">
            <v>341</v>
          </cell>
          <cell r="D350" t="str">
            <v>Ligacao domiciliar de agua.</v>
          </cell>
          <cell r="E350" t="str">
            <v>un</v>
          </cell>
          <cell r="F350">
            <v>96.69</v>
          </cell>
          <cell r="G350">
            <v>67</v>
          </cell>
        </row>
        <row r="351">
          <cell r="B351" t="str">
            <v>IT15600100</v>
          </cell>
          <cell r="C351">
            <v>342</v>
          </cell>
          <cell r="D351" t="str">
            <v>Ligacao de esgoto sanitario, em manilha de 100mm.</v>
          </cell>
          <cell r="E351" t="str">
            <v>un</v>
          </cell>
          <cell r="F351">
            <v>344.53</v>
          </cell>
          <cell r="G351">
            <v>79</v>
          </cell>
        </row>
        <row r="352">
          <cell r="B352" t="str">
            <v>MT05050100</v>
          </cell>
          <cell r="C352">
            <v>343</v>
          </cell>
          <cell r="D352" t="str">
            <v>Escavacao manual de vala, 1,50m e 3m de profundidade.</v>
          </cell>
          <cell r="E352" t="str">
            <v>m3</v>
          </cell>
          <cell r="F352">
            <v>19.93</v>
          </cell>
          <cell r="G352">
            <v>1092</v>
          </cell>
        </row>
        <row r="353">
          <cell r="B353" t="str">
            <v>MT05100100</v>
          </cell>
          <cell r="C353">
            <v>344</v>
          </cell>
          <cell r="D353" t="str">
            <v>Escavacao manual de vala a frio.</v>
          </cell>
          <cell r="E353" t="str">
            <v>m3</v>
          </cell>
          <cell r="F353">
            <v>22.26</v>
          </cell>
          <cell r="G353">
            <v>3071.18</v>
          </cell>
        </row>
        <row r="354">
          <cell r="B354" t="str">
            <v>MT05150050</v>
          </cell>
          <cell r="C354">
            <v>345</v>
          </cell>
          <cell r="D354" t="str">
            <v>Escavacao manual de vala em lodo, ate 1,50m.</v>
          </cell>
          <cell r="E354" t="str">
            <v>m3</v>
          </cell>
          <cell r="F354">
            <v>24.36</v>
          </cell>
          <cell r="G354">
            <v>1395.9</v>
          </cell>
        </row>
        <row r="355">
          <cell r="B355" t="str">
            <v>PJ25250050</v>
          </cell>
          <cell r="C355">
            <v>346</v>
          </cell>
          <cell r="D355" t="str">
            <v>Balizador modelo Copacabana, cilindrico, liso, pre-fabricado.</v>
          </cell>
          <cell r="E355" t="str">
            <v>un</v>
          </cell>
          <cell r="F355">
            <v>98.43</v>
          </cell>
          <cell r="G355">
            <v>419</v>
          </cell>
        </row>
        <row r="356">
          <cell r="B356" t="str">
            <v>RV10050215</v>
          </cell>
          <cell r="C356">
            <v>347</v>
          </cell>
          <cell r="D356" t="str">
            <v>Revestimento externo, de 1 vez.</v>
          </cell>
          <cell r="E356" t="str">
            <v>m2</v>
          </cell>
          <cell r="F356">
            <v>17.29</v>
          </cell>
          <cell r="G356">
            <v>501.79</v>
          </cell>
        </row>
        <row r="357">
          <cell r="B357" t="str">
            <v>SC35050100</v>
          </cell>
          <cell r="C357">
            <v>348</v>
          </cell>
          <cell r="D357" t="str">
            <v>Levantamento ou rebaixamento de tampao, calçada.</v>
          </cell>
          <cell r="E357" t="str">
            <v>un</v>
          </cell>
          <cell r="F357">
            <v>75.85</v>
          </cell>
          <cell r="G357">
            <v>121</v>
          </cell>
        </row>
        <row r="358">
          <cell r="B358" t="str">
            <v>SE20100253</v>
          </cell>
          <cell r="C358">
            <v>349</v>
          </cell>
          <cell r="D358" t="str">
            <v>Levantamento topografico planialtimetrico e cadastral.</v>
          </cell>
          <cell r="E358" t="str">
            <v>ha</v>
          </cell>
          <cell r="F358">
            <v>2252.43</v>
          </cell>
          <cell r="G358">
            <v>5.18</v>
          </cell>
        </row>
        <row r="359">
          <cell r="B359" t="str">
            <v>SE25900300</v>
          </cell>
          <cell r="C359">
            <v>350</v>
          </cell>
          <cell r="D359" t="str">
            <v>Servicos de elaboracao de projeto estrutural final de eng.</v>
          </cell>
          <cell r="E359" t="str">
            <v>m2</v>
          </cell>
          <cell r="F359">
            <v>37.13</v>
          </cell>
          <cell r="G359">
            <v>1149</v>
          </cell>
        </row>
        <row r="360">
          <cell r="B360" t="str">
            <v>ST45150100</v>
          </cell>
          <cell r="C360">
            <v>351</v>
          </cell>
          <cell r="D360" t="str">
            <v>Caixa com tampa de ferro leve 600L-900mm,CET-RIO.</v>
          </cell>
          <cell r="E360" t="str">
            <v>un  </v>
          </cell>
          <cell r="F360">
            <v>295.7</v>
          </cell>
          <cell r="G360">
            <v>41</v>
          </cell>
        </row>
        <row r="361">
          <cell r="B361" t="str">
            <v>TC05100050</v>
          </cell>
          <cell r="C361">
            <v>352</v>
          </cell>
          <cell r="D361" t="str">
            <v>Transporte horizontal material em carrinho de mao.</v>
          </cell>
          <cell r="E361" t="str">
            <v>t.dam</v>
          </cell>
          <cell r="F361">
            <v>1.19</v>
          </cell>
          <cell r="G361">
            <v>103434.34</v>
          </cell>
        </row>
        <row r="362">
          <cell r="B362" t="str">
            <v>TC10050350</v>
          </cell>
          <cell r="C362">
            <v>353</v>
          </cell>
          <cell r="D362" t="str">
            <v>Carga e descarga mecanica, com Pa-Carregadeira.</v>
          </cell>
          <cell r="E362" t="str">
            <v>t </v>
          </cell>
          <cell r="F362">
            <v>0.51</v>
          </cell>
          <cell r="G362">
            <v>43094.67</v>
          </cell>
        </row>
        <row r="363">
          <cell r="B363" t="str">
            <v>UNI</v>
          </cell>
          <cell r="C363" t="str">
            <v>N1</v>
          </cell>
          <cell r="D363" t="str">
            <v>Tampa light 80x80cm</v>
          </cell>
          <cell r="E363" t="str">
            <v>un</v>
          </cell>
          <cell r="F363">
            <v>259.04</v>
          </cell>
        </row>
        <row r="365">
          <cell r="B365" t="str">
            <v>ITENS FGV</v>
          </cell>
        </row>
        <row r="366">
          <cell r="B366" t="str">
            <v>BP10050653</v>
          </cell>
          <cell r="C366" t="str">
            <v>F1</v>
          </cell>
          <cell r="D366" t="str">
            <v>Revestimento de CBUQ, com 5cm de espessura.</v>
          </cell>
          <cell r="E366" t="str">
            <v>m2</v>
          </cell>
          <cell r="F366">
            <v>12.77</v>
          </cell>
        </row>
        <row r="367">
          <cell r="B367" t="str">
            <v>BP20200053</v>
          </cell>
          <cell r="C367" t="str">
            <v>F2</v>
          </cell>
          <cell r="D367" t="str">
            <v>Meio-fio de concreto pre-moldado altura de 0,45m.</v>
          </cell>
          <cell r="E367" t="str">
            <v>m</v>
          </cell>
          <cell r="F367">
            <v>21.71</v>
          </cell>
        </row>
        <row r="368">
          <cell r="B368" t="str">
            <v>CE05050050</v>
          </cell>
          <cell r="C368" t="str">
            <v>F3</v>
          </cell>
          <cell r="D368" t="str">
            <v>Prestacao de servicos de engenharia.</v>
          </cell>
          <cell r="E368" t="str">
            <v>hh</v>
          </cell>
          <cell r="F368">
            <v>39.4</v>
          </cell>
        </row>
        <row r="369">
          <cell r="B369" t="str">
            <v>DR30200050</v>
          </cell>
          <cell r="C369" t="str">
            <v>F4</v>
          </cell>
          <cell r="D369" t="str">
            <v>Caixa de inspecao de esgoto, 0,70m de profundidade.</v>
          </cell>
          <cell r="E369" t="str">
            <v>un</v>
          </cell>
          <cell r="F369">
            <v>245.86</v>
          </cell>
        </row>
        <row r="370">
          <cell r="B370" t="str">
            <v>EQ45050150</v>
          </cell>
          <cell r="C370" t="str">
            <v>F5</v>
          </cell>
          <cell r="D370" t="str">
            <v>Compressor de ar. Aluguel produtivo.</v>
          </cell>
          <cell r="E370" t="str">
            <v>h</v>
          </cell>
          <cell r="F370">
            <v>26.28</v>
          </cell>
        </row>
        <row r="371">
          <cell r="B371" t="str">
            <v>ET60050100</v>
          </cell>
          <cell r="C371" t="str">
            <v>F6</v>
          </cell>
          <cell r="D371" t="str">
            <v>Concreto usinado 40Mpa.</v>
          </cell>
          <cell r="E371" t="str">
            <v>m3</v>
          </cell>
          <cell r="F371">
            <v>274.34</v>
          </cell>
        </row>
        <row r="372">
          <cell r="B372" t="str">
            <v>IP05100400</v>
          </cell>
          <cell r="C372" t="str">
            <v>F7</v>
          </cell>
          <cell r="D372" t="str">
            <v>Poste Multi-Uso de aco, reto, cilindrico de 5,60m.</v>
          </cell>
          <cell r="E372" t="str">
            <v>par</v>
          </cell>
          <cell r="F372">
            <v>1366</v>
          </cell>
        </row>
        <row r="373">
          <cell r="B373" t="str">
            <v>IP05100850</v>
          </cell>
          <cell r="C373" t="str">
            <v>F8</v>
          </cell>
          <cell r="D373" t="str">
            <v>Poste Multi-Uso de aco, reto, cilindrico de 9,5m.</v>
          </cell>
          <cell r="E373" t="str">
            <v>un</v>
          </cell>
          <cell r="F373">
            <v>2656.14</v>
          </cell>
        </row>
        <row r="374">
          <cell r="B374" t="str">
            <v>IP05250150</v>
          </cell>
          <cell r="C374" t="str">
            <v>F9</v>
          </cell>
          <cell r="D374" t="str">
            <v>Poste de aco, reto, de 4,50m ate 6m. Assentamento.</v>
          </cell>
          <cell r="E374" t="str">
            <v>un</v>
          </cell>
          <cell r="F374">
            <v>53.59</v>
          </cell>
        </row>
        <row r="375">
          <cell r="B375" t="str">
            <v>IP05250200</v>
          </cell>
          <cell r="C375" t="str">
            <v>F10</v>
          </cell>
          <cell r="D375" t="str">
            <v>Poste de aco, reto, de 7m ate 12m. Assentamento.</v>
          </cell>
          <cell r="E375" t="str">
            <v>un</v>
          </cell>
          <cell r="F375">
            <v>108.83</v>
          </cell>
        </row>
        <row r="376">
          <cell r="B376" t="str">
            <v>IP05500050</v>
          </cell>
          <cell r="C376" t="str">
            <v>F11</v>
          </cell>
          <cell r="D376" t="str">
            <v>Braco para luminaria de 0,39m.</v>
          </cell>
          <cell r="E376" t="str">
            <v>par</v>
          </cell>
          <cell r="F376">
            <v>63</v>
          </cell>
        </row>
        <row r="377">
          <cell r="B377" t="str">
            <v>IP05500250</v>
          </cell>
          <cell r="C377" t="str">
            <v>F12</v>
          </cell>
          <cell r="D377" t="str">
            <v>Braco para luminaria de 1,35m.</v>
          </cell>
          <cell r="E377" t="str">
            <v>par</v>
          </cell>
          <cell r="F377">
            <v>115</v>
          </cell>
        </row>
        <row r="378">
          <cell r="B378" t="str">
            <v>IP05550050</v>
          </cell>
          <cell r="C378" t="str">
            <v>F13</v>
          </cell>
          <cell r="D378" t="str">
            <v>Braco, padrao RIOLUZ.  Colocacao.</v>
          </cell>
          <cell r="E378" t="str">
            <v>un</v>
          </cell>
          <cell r="F378">
            <v>9.76</v>
          </cell>
        </row>
        <row r="379">
          <cell r="B379" t="str">
            <v>IP05600050</v>
          </cell>
          <cell r="C379" t="str">
            <v>F14</v>
          </cell>
          <cell r="D379" t="str">
            <v>Pintura de braco com 2 demaos de tinta Aluminac.</v>
          </cell>
          <cell r="E379" t="str">
            <v>un</v>
          </cell>
          <cell r="F379">
            <v>12.29</v>
          </cell>
        </row>
        <row r="380">
          <cell r="B380" t="str">
            <v>IP05600103</v>
          </cell>
          <cell r="C380" t="str">
            <v>F15</v>
          </cell>
          <cell r="D380" t="str">
            <v>Pintura de poste de aco, reto, de 4,5m ate 6m.</v>
          </cell>
          <cell r="E380" t="str">
            <v>un</v>
          </cell>
          <cell r="F380">
            <v>14.73</v>
          </cell>
        </row>
        <row r="381">
          <cell r="B381" t="str">
            <v>IP05600109</v>
          </cell>
          <cell r="C381" t="str">
            <v>F16</v>
          </cell>
          <cell r="D381" t="str">
            <v>Pintura de poste de aco reto, de 10m ate 15m.</v>
          </cell>
          <cell r="E381" t="str">
            <v>un</v>
          </cell>
          <cell r="F381">
            <v>54.04</v>
          </cell>
        </row>
        <row r="382">
          <cell r="B382" t="str">
            <v>IP45050250</v>
          </cell>
          <cell r="C382" t="str">
            <v>F17</v>
          </cell>
          <cell r="D382" t="str">
            <v>Rele fotoeletrico, tipo NA, tensao de 127V, 1200VA.</v>
          </cell>
          <cell r="E382" t="str">
            <v>un</v>
          </cell>
          <cell r="F382">
            <v>11.85</v>
          </cell>
        </row>
        <row r="383">
          <cell r="B383" t="str">
            <v>IP50050059</v>
          </cell>
          <cell r="C383" t="str">
            <v>F18</v>
          </cell>
          <cell r="D383" t="str">
            <v>Luminaria LRJ-25 para lampada de 70W ovoide.</v>
          </cell>
          <cell r="E383" t="str">
            <v>un</v>
          </cell>
          <cell r="F383">
            <v>305.18</v>
          </cell>
        </row>
        <row r="384">
          <cell r="B384" t="str">
            <v>IP50050250</v>
          </cell>
          <cell r="C384" t="str">
            <v>F19</v>
          </cell>
          <cell r="D384" t="str">
            <v>Luminaria LRJ-24 para lampada de 250W tubular.</v>
          </cell>
          <cell r="E384" t="str">
            <v>un</v>
          </cell>
          <cell r="F384">
            <v>361.15</v>
          </cell>
        </row>
        <row r="385">
          <cell r="B385" t="str">
            <v>IP50200106</v>
          </cell>
          <cell r="C385" t="str">
            <v>F20</v>
          </cell>
          <cell r="D385" t="str">
            <v>Nucleo simples para luminarias LRJ-09/16/25.</v>
          </cell>
          <cell r="E385" t="str">
            <v>un</v>
          </cell>
          <cell r="F385">
            <v>40</v>
          </cell>
        </row>
        <row r="386">
          <cell r="B386" t="str">
            <v>IP50200150</v>
          </cell>
          <cell r="C386" t="str">
            <v>F21</v>
          </cell>
          <cell r="D386" t="str">
            <v>Nucleo duplo para luminarias LRJ-01/17/23/24/30/31.</v>
          </cell>
          <cell r="E386" t="str">
            <v>un</v>
          </cell>
          <cell r="F386">
            <v>67</v>
          </cell>
        </row>
        <row r="387">
          <cell r="B387" t="str">
            <v>IP50250421</v>
          </cell>
          <cell r="C387" t="str">
            <v>F22</v>
          </cell>
          <cell r="D387" t="str">
            <v>Lampada de multivapor metalica (MVM) de 250W.</v>
          </cell>
          <cell r="E387" t="str">
            <v>un</v>
          </cell>
          <cell r="F387">
            <v>83.9</v>
          </cell>
        </row>
        <row r="388">
          <cell r="B388" t="str">
            <v>IP50400103</v>
          </cell>
          <cell r="C388" t="str">
            <v>F23</v>
          </cell>
          <cell r="D388" t="str">
            <v>Luminaria fechada com lampada de descarga.</v>
          </cell>
          <cell r="E388" t="str">
            <v>un</v>
          </cell>
          <cell r="F388">
            <v>9.76</v>
          </cell>
        </row>
        <row r="389">
          <cell r="B389" t="str">
            <v>IT25100121</v>
          </cell>
          <cell r="C389" t="str">
            <v>F24</v>
          </cell>
          <cell r="D389" t="str">
            <v>Kanalex diametro de 125mm (5" ).</v>
          </cell>
          <cell r="E389" t="str">
            <v>m</v>
          </cell>
          <cell r="F389">
            <v>10.89</v>
          </cell>
        </row>
        <row r="390">
          <cell r="B390" t="str">
            <v>RV1595005</v>
          </cell>
          <cell r="C390" t="str">
            <v>F25</v>
          </cell>
          <cell r="D390" t="str">
            <v>Piso de alerta em placas marmorizadas, cor vermelha.</v>
          </cell>
          <cell r="E390" t="str">
            <v>m2</v>
          </cell>
          <cell r="F390">
            <v>55.17</v>
          </cell>
        </row>
        <row r="391">
          <cell r="B391" t="str">
            <v>SC05100350</v>
          </cell>
          <cell r="C391" t="str">
            <v>F26</v>
          </cell>
          <cell r="D391" t="str">
            <v>Demolicao com equipamento concreto asfaltico 5cm.</v>
          </cell>
          <cell r="E391" t="str">
            <v>m2</v>
          </cell>
          <cell r="F391">
            <v>5.1</v>
          </cell>
        </row>
        <row r="392">
          <cell r="B392" t="str">
            <v>SC05100400</v>
          </cell>
          <cell r="C392" t="str">
            <v>F27</v>
          </cell>
          <cell r="D392" t="str">
            <v>Demolicao com equipamento concreto asfaltico 10cm.</v>
          </cell>
          <cell r="E392" t="str">
            <v>m2</v>
          </cell>
          <cell r="F392">
            <v>7.64</v>
          </cell>
        </row>
        <row r="393">
          <cell r="B393" t="str">
            <v>SC05100450</v>
          </cell>
          <cell r="C393" t="str">
            <v>F28</v>
          </cell>
          <cell r="D393" t="str">
            <v>Demolicao equipamento concreto asfaltico 5cm l=1,20m.</v>
          </cell>
          <cell r="E393" t="str">
            <v>m2</v>
          </cell>
          <cell r="F393">
            <v>5.99</v>
          </cell>
        </row>
        <row r="394">
          <cell r="B394" t="str">
            <v>SC10100100</v>
          </cell>
          <cell r="C394" t="str">
            <v>F29</v>
          </cell>
          <cell r="D394" t="str">
            <v>Operador de trafego, nivel junior.</v>
          </cell>
          <cell r="E394" t="str">
            <v>h</v>
          </cell>
          <cell r="F394">
            <v>10.1</v>
          </cell>
        </row>
        <row r="395">
          <cell r="B395" t="str">
            <v>ST05051050</v>
          </cell>
          <cell r="C395" t="str">
            <v>F30</v>
          </cell>
          <cell r="D395" t="str">
            <v>Sinalizacao horizontal aplicada por aspersao.</v>
          </cell>
          <cell r="E395" t="str">
            <v>m2</v>
          </cell>
          <cell r="F395">
            <v>20.15</v>
          </cell>
        </row>
        <row r="396">
          <cell r="B396" t="str">
            <v>ST10150350</v>
          </cell>
          <cell r="C396" t="str">
            <v>F31</v>
          </cell>
          <cell r="D396" t="str">
            <v>Conjunto semaforico principal.</v>
          </cell>
          <cell r="E396" t="str">
            <v>un</v>
          </cell>
          <cell r="F396">
            <v>4662</v>
          </cell>
        </row>
        <row r="397">
          <cell r="B397" t="str">
            <v>ST10150400</v>
          </cell>
          <cell r="C397" t="str">
            <v>F32</v>
          </cell>
          <cell r="D397" t="str">
            <v>Conjunto semaforico repetidor.</v>
          </cell>
          <cell r="E397" t="str">
            <v>un</v>
          </cell>
          <cell r="F397">
            <v>2243.85</v>
          </cell>
        </row>
        <row r="398">
          <cell r="B398" t="str">
            <v>ST20100050</v>
          </cell>
          <cell r="C398" t="str">
            <v>F33</v>
          </cell>
          <cell r="D398" t="str">
            <v>Aluguel mensal de radio transmissor-receptor.</v>
          </cell>
          <cell r="E398" t="str">
            <v>mes</v>
          </cell>
          <cell r="F398">
            <v>70</v>
          </cell>
        </row>
        <row r="399">
          <cell r="B399" t="str">
            <v>ST15050100</v>
          </cell>
          <cell r="C399" t="str">
            <v>F34</v>
          </cell>
          <cell r="D399" t="str">
            <v>Portico, coluna tubular, em aco galvanizado.</v>
          </cell>
          <cell r="E399" t="str">
            <v>un</v>
          </cell>
          <cell r="F399">
            <v>35622.78</v>
          </cell>
        </row>
        <row r="400">
          <cell r="B400" t="str">
            <v>TC10050050</v>
          </cell>
          <cell r="C400" t="str">
            <v>F35</v>
          </cell>
          <cell r="D400" t="str">
            <v>Carga e descarga manual de material.</v>
          </cell>
          <cell r="E400" t="str">
            <v>t</v>
          </cell>
          <cell r="F400">
            <v>20.36</v>
          </cell>
        </row>
        <row r="401">
          <cell r="B401" t="str">
            <v>DR10050053</v>
          </cell>
          <cell r="C401" t="str">
            <v>F36</v>
          </cell>
          <cell r="D401" t="str">
            <v>Tubo de ferro fundido, ductil, classe K-9,ø 100mm.</v>
          </cell>
          <cell r="E401" t="str">
            <v>m</v>
          </cell>
          <cell r="F401">
            <v>139.33</v>
          </cell>
        </row>
        <row r="402">
          <cell r="B402" t="str">
            <v>ST05051800</v>
          </cell>
          <cell r="C402" t="str">
            <v>F37</v>
          </cell>
          <cell r="D402" t="str">
            <v>Tachao bidirecional, conforme especificacao CET-RIO.  Fornecimento.</v>
          </cell>
          <cell r="E402" t="str">
            <v>un</v>
          </cell>
          <cell r="F402">
            <v>21.9</v>
          </cell>
        </row>
        <row r="403">
          <cell r="B403" t="str">
            <v>IP50050253</v>
          </cell>
          <cell r="C403" t="str">
            <v>F38</v>
          </cell>
          <cell r="D403" t="str">
            <v>Luminaria LRJ-33 para lampada vapor de sodio ou multivapor metalico de 250W, IP-66, vidro curvo, corpo em aluminio injetado, para encaixe em tubo com diametro de 60,3mm, com equipamento auxiliar integrado (EM-RIOLUZ no 30), refletor em chapa de aluminio 9</v>
          </cell>
          <cell r="E403" t="str">
            <v>un</v>
          </cell>
          <cell r="F403">
            <v>515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LICITIÇÃO"/>
      <sheetName val="CRONO"/>
      <sheetName val="bdi"/>
      <sheetName val="PAVIMENTAÇÃO"/>
      <sheetName val="DRENAGEM"/>
      <sheetName val="COMP 1"/>
      <sheetName val="COMP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 Geral "/>
      <sheetName val="memoria de calculo da pavimenta"/>
      <sheetName val="Plan1"/>
      <sheetName val="Memoria de calculo drenagem"/>
      <sheetName val="Cro Físico "/>
      <sheetName val="ESCAVAÇAO COM VALAS"/>
      <sheetName val="Comp. PV1"/>
      <sheetName val="BL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orçamento"/>
      <sheetName val="Crono"/>
      <sheetName val="MEMORIA DE CALCULO"/>
    </sheetNames>
    <sheetDataSet>
      <sheetData sheetId="1">
        <row r="67">
          <cell r="C67" t="str">
            <v>TOTAL DO ITEM 4</v>
          </cell>
        </row>
        <row r="90">
          <cell r="C90" t="str">
            <v>TOTAL DO ÌTEM 5</v>
          </cell>
        </row>
        <row r="127">
          <cell r="C127" t="str">
            <v>TOTAL DO ÌTEM 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orçamento"/>
      <sheetName val="Crono"/>
      <sheetName val="MC"/>
      <sheetName val="BDI SERVIÇOS"/>
      <sheetName val="BDI MATERIAI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9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1" max="1" width="11.8515625" style="314" customWidth="1"/>
    <col min="2" max="2" width="52.00390625" style="252" customWidth="1"/>
    <col min="3" max="3" width="4.7109375" style="314" customWidth="1"/>
    <col min="4" max="4" width="4.57421875" style="252" customWidth="1"/>
    <col min="5" max="5" width="0.42578125" style="252" customWidth="1"/>
    <col min="6" max="6" width="20.7109375" style="252" customWidth="1"/>
    <col min="7" max="7" width="9.140625" style="252" customWidth="1"/>
    <col min="8" max="8" width="10.140625" style="252" bestFit="1" customWidth="1"/>
    <col min="9" max="16384" width="9.140625" style="252" customWidth="1"/>
  </cols>
  <sheetData>
    <row r="1" ht="12.75"/>
    <row r="2" ht="12.75"/>
    <row r="3" spans="1:6" ht="15.75" customHeight="1">
      <c r="A3" s="250"/>
      <c r="B3" s="465" t="s">
        <v>34</v>
      </c>
      <c r="C3" s="465"/>
      <c r="D3" s="465"/>
      <c r="E3" s="465"/>
      <c r="F3" s="251"/>
    </row>
    <row r="4" spans="1:6" ht="15.75" customHeight="1">
      <c r="A4" s="250"/>
      <c r="B4" s="466" t="s">
        <v>137</v>
      </c>
      <c r="C4" s="466"/>
      <c r="D4" s="466"/>
      <c r="E4" s="466"/>
      <c r="F4" s="251"/>
    </row>
    <row r="5" spans="1:6" ht="15.75" customHeight="1">
      <c r="A5" s="250"/>
      <c r="B5" s="253"/>
      <c r="C5" s="253"/>
      <c r="D5" s="253"/>
      <c r="E5" s="253"/>
      <c r="F5" s="251"/>
    </row>
    <row r="6" spans="1:6" ht="15.75" customHeight="1">
      <c r="A6" s="250"/>
      <c r="B6" s="253"/>
      <c r="C6" s="464" t="s">
        <v>140</v>
      </c>
      <c r="D6" s="464"/>
      <c r="E6" s="464"/>
      <c r="F6" s="464"/>
    </row>
    <row r="7" spans="1:6" ht="15.75" customHeight="1">
      <c r="A7" s="250"/>
      <c r="B7" s="253"/>
      <c r="C7" s="464" t="s">
        <v>287</v>
      </c>
      <c r="D7" s="464"/>
      <c r="E7" s="464"/>
      <c r="F7" s="464"/>
    </row>
    <row r="8" spans="1:6" ht="15.75" customHeight="1">
      <c r="A8" s="250"/>
      <c r="B8" s="251"/>
      <c r="C8" s="464" t="s">
        <v>288</v>
      </c>
      <c r="D8" s="464"/>
      <c r="E8" s="464"/>
      <c r="F8" s="464"/>
    </row>
    <row r="9" spans="1:6" ht="15" thickBot="1">
      <c r="A9" s="467"/>
      <c r="B9" s="467"/>
      <c r="C9" s="467"/>
      <c r="D9" s="467"/>
      <c r="E9" s="467"/>
      <c r="F9" s="467"/>
    </row>
    <row r="10" spans="1:6" s="254" customFormat="1" ht="23.25">
      <c r="A10" s="468" t="s">
        <v>277</v>
      </c>
      <c r="B10" s="469"/>
      <c r="C10" s="469"/>
      <c r="D10" s="469"/>
      <c r="E10" s="469"/>
      <c r="F10" s="470"/>
    </row>
    <row r="11" spans="1:6" s="261" customFormat="1" ht="18.75" customHeight="1">
      <c r="A11" s="255" t="str">
        <f>'Cronograma Fisíco Financeiro'!C3</f>
        <v>OBRA: IMPLANTAÇÃO DE SISTEMA DE ABASTECIMENTO DE ÁGUA</v>
      </c>
      <c r="B11" s="256"/>
      <c r="C11" s="257"/>
      <c r="D11" s="258"/>
      <c r="E11" s="259"/>
      <c r="F11" s="260"/>
    </row>
    <row r="12" spans="1:6" s="261" customFormat="1" ht="18.75" customHeight="1">
      <c r="A12" s="255" t="str">
        <f>'Cronograma Fisíco Financeiro'!C4</f>
        <v>LOCAL: ASSENTAMENTO VISTA ALEGRE E RANCHO ALEGRE</v>
      </c>
      <c r="B12" s="256"/>
      <c r="C12" s="257"/>
      <c r="D12" s="258"/>
      <c r="E12" s="259"/>
      <c r="F12" s="260"/>
    </row>
    <row r="13" spans="1:6" s="261" customFormat="1" ht="18.75" customHeight="1">
      <c r="A13" s="255" t="str">
        <f>'Cronograma Fisíco Financeiro'!C5</f>
        <v>CONTRATO N. 080/2016 - PROPOSTA 016464/2016</v>
      </c>
      <c r="B13" s="256"/>
      <c r="C13" s="257"/>
      <c r="D13" s="258"/>
      <c r="E13" s="259"/>
      <c r="F13" s="260"/>
    </row>
    <row r="14" spans="1:6" s="261" customFormat="1" ht="15" customHeight="1">
      <c r="A14" s="255"/>
      <c r="B14" s="256"/>
      <c r="C14" s="257"/>
      <c r="D14" s="258"/>
      <c r="E14" s="259"/>
      <c r="F14" s="260"/>
    </row>
    <row r="15" spans="1:6" s="266" customFormat="1" ht="7.5" customHeight="1">
      <c r="A15" s="262"/>
      <c r="B15" s="263"/>
      <c r="C15" s="264"/>
      <c r="D15" s="258"/>
      <c r="E15" s="258"/>
      <c r="F15" s="265"/>
    </row>
    <row r="16" spans="1:6" s="273" customFormat="1" ht="12.75">
      <c r="A16" s="267"/>
      <c r="B16" s="268"/>
      <c r="C16" s="269"/>
      <c r="D16" s="270"/>
      <c r="E16" s="271"/>
      <c r="F16" s="272" t="s">
        <v>278</v>
      </c>
    </row>
    <row r="17" spans="1:6" s="266" customFormat="1" ht="12.75">
      <c r="A17" s="274" t="s">
        <v>279</v>
      </c>
      <c r="B17" s="275" t="s">
        <v>280</v>
      </c>
      <c r="C17" s="276"/>
      <c r="D17" s="277"/>
      <c r="E17" s="277"/>
      <c r="F17" s="272" t="s">
        <v>281</v>
      </c>
    </row>
    <row r="18" spans="1:6" s="266" customFormat="1" ht="12.75">
      <c r="A18" s="278">
        <v>1</v>
      </c>
      <c r="B18" s="316" t="str">
        <f>'Cronograma Fisíco Financeiro'!B11</f>
        <v>CANTEIRO DE OBRA</v>
      </c>
      <c r="C18" s="279"/>
      <c r="D18" s="279"/>
      <c r="E18" s="276"/>
      <c r="F18" s="280"/>
    </row>
    <row r="19" spans="1:6" s="266" customFormat="1" ht="12.75">
      <c r="A19" s="278"/>
      <c r="B19" s="281" t="s">
        <v>282</v>
      </c>
      <c r="C19" s="279"/>
      <c r="D19" s="279"/>
      <c r="E19" s="276"/>
      <c r="F19" s="282">
        <f>Planilha!I22</f>
        <v>13440.800000000001</v>
      </c>
    </row>
    <row r="20" spans="1:6" s="266" customFormat="1" ht="12.75">
      <c r="A20" s="278"/>
      <c r="B20" s="281"/>
      <c r="C20" s="279"/>
      <c r="D20" s="279"/>
      <c r="E20" s="276"/>
      <c r="F20" s="282"/>
    </row>
    <row r="21" spans="1:6" s="266" customFormat="1" ht="12.75">
      <c r="A21" s="278"/>
      <c r="B21" s="290" t="str">
        <f>'Cronograma Fisíco Financeiro'!B13</f>
        <v>ASSENTAMENTO VISTA ALEGRE</v>
      </c>
      <c r="C21" s="279"/>
      <c r="D21" s="279"/>
      <c r="E21" s="276"/>
      <c r="F21" s="282"/>
    </row>
    <row r="22" spans="1:6" s="266" customFormat="1" ht="12.75">
      <c r="A22" s="278">
        <v>2</v>
      </c>
      <c r="B22" s="316" t="str">
        <f>'Cronograma Fisíco Financeiro'!B14</f>
        <v>REDE DE DISTRIBUIÇÃO - SERVIÇOS</v>
      </c>
      <c r="C22" s="279"/>
      <c r="D22" s="279"/>
      <c r="E22" s="276"/>
      <c r="F22" s="282"/>
    </row>
    <row r="23" spans="1:6" s="266" customFormat="1" ht="12.75">
      <c r="A23" s="278"/>
      <c r="B23" s="281" t="s">
        <v>283</v>
      </c>
      <c r="C23" s="279"/>
      <c r="D23" s="279"/>
      <c r="E23" s="276"/>
      <c r="F23" s="282">
        <f>Planilha!I39</f>
        <v>162276.05</v>
      </c>
    </row>
    <row r="24" spans="1:6" s="266" customFormat="1" ht="12.75">
      <c r="A24" s="278"/>
      <c r="B24" s="281"/>
      <c r="C24" s="279"/>
      <c r="D24" s="279"/>
      <c r="E24" s="276"/>
      <c r="F24" s="282"/>
    </row>
    <row r="25" spans="1:6" s="266" customFormat="1" ht="12.75">
      <c r="A25" s="278">
        <v>3</v>
      </c>
      <c r="B25" s="316" t="str">
        <f>'Cronograma Fisíco Financeiro'!B15</f>
        <v>REDE DE DISTRIBUIÇÃO - MATERIAIS</v>
      </c>
      <c r="C25" s="283"/>
      <c r="D25" s="284"/>
      <c r="E25" s="284"/>
      <c r="F25" s="285"/>
    </row>
    <row r="26" spans="1:6" s="266" customFormat="1" ht="12.75">
      <c r="A26" s="286"/>
      <c r="B26" s="281" t="s">
        <v>284</v>
      </c>
      <c r="C26" s="283"/>
      <c r="D26" s="284"/>
      <c r="E26" s="284"/>
      <c r="F26" s="287">
        <f>Planilha!I50</f>
        <v>160108.51</v>
      </c>
    </row>
    <row r="27" spans="1:6" s="266" customFormat="1" ht="12.75">
      <c r="A27" s="286"/>
      <c r="B27" s="281"/>
      <c r="C27" s="283"/>
      <c r="D27" s="284"/>
      <c r="E27" s="284"/>
      <c r="F27" s="287"/>
    </row>
    <row r="28" spans="1:6" ht="12.75">
      <c r="A28" s="278">
        <v>4</v>
      </c>
      <c r="B28" s="288" t="str">
        <f>'Cronograma Fisíco Financeiro'!B16</f>
        <v>LIGAÇÕES DOMICILIARES - 45 UNID.</v>
      </c>
      <c r="C28" s="288"/>
      <c r="D28" s="288"/>
      <c r="E28" s="288"/>
      <c r="F28" s="289"/>
    </row>
    <row r="29" spans="1:6" ht="12.75">
      <c r="A29" s="278"/>
      <c r="B29" s="281" t="str">
        <f>'[5]orçamento'!C67</f>
        <v>TOTAL DO ITEM 4</v>
      </c>
      <c r="C29" s="283"/>
      <c r="D29" s="284"/>
      <c r="E29" s="284"/>
      <c r="F29" s="287">
        <f>Planilha!I63</f>
        <v>29237.43</v>
      </c>
    </row>
    <row r="30" spans="1:6" ht="12.75">
      <c r="A30" s="278"/>
      <c r="B30" s="281"/>
      <c r="C30" s="283"/>
      <c r="D30" s="284"/>
      <c r="E30" s="284"/>
      <c r="F30" s="287"/>
    </row>
    <row r="31" spans="1:6" ht="12.75">
      <c r="A31" s="278">
        <v>5</v>
      </c>
      <c r="B31" s="290" t="str">
        <f>'Cronograma Fisíco Financeiro'!B17</f>
        <v>CASA DE CLORAÇÃO</v>
      </c>
      <c r="C31" s="283"/>
      <c r="D31" s="284"/>
      <c r="E31" s="284"/>
      <c r="F31" s="287"/>
    </row>
    <row r="32" spans="1:6" ht="12.75">
      <c r="A32" s="278"/>
      <c r="B32" s="281" t="str">
        <f>'[5]orçamento'!C90</f>
        <v>TOTAL DO ÌTEM 5</v>
      </c>
      <c r="C32" s="283"/>
      <c r="D32" s="284"/>
      <c r="E32" s="284"/>
      <c r="F32" s="287">
        <f>Planilha!I92</f>
        <v>26231.66</v>
      </c>
    </row>
    <row r="33" spans="1:6" ht="12.75">
      <c r="A33" s="278"/>
      <c r="B33" s="281"/>
      <c r="C33" s="283"/>
      <c r="D33" s="284"/>
      <c r="E33" s="284"/>
      <c r="F33" s="287"/>
    </row>
    <row r="34" spans="1:6" ht="12.75">
      <c r="A34" s="278"/>
      <c r="B34" s="290" t="str">
        <f>'Cronograma Fisíco Financeiro'!B19</f>
        <v>ASSENTAMENTO RANCHO ALEGRE</v>
      </c>
      <c r="C34" s="283"/>
      <c r="D34" s="284"/>
      <c r="E34" s="284"/>
      <c r="F34" s="287"/>
    </row>
    <row r="35" spans="1:6" ht="12.75">
      <c r="A35" s="286">
        <v>6</v>
      </c>
      <c r="B35" s="317" t="str">
        <f>'Cronograma Fisíco Financeiro'!B20</f>
        <v>CASA DE CLORAÇÃO</v>
      </c>
      <c r="C35" s="291"/>
      <c r="D35" s="292"/>
      <c r="E35" s="292"/>
      <c r="F35" s="293"/>
    </row>
    <row r="36" spans="1:6" ht="12.75">
      <c r="A36" s="286"/>
      <c r="B36" s="281" t="str">
        <f>'[5]orçamento'!C127</f>
        <v>TOTAL DO ÌTEM 6</v>
      </c>
      <c r="C36" s="283"/>
      <c r="D36" s="284"/>
      <c r="E36" s="284"/>
      <c r="F36" s="287">
        <f>Planilha!I121</f>
        <v>13705.55</v>
      </c>
    </row>
    <row r="37" spans="1:6" ht="12.75">
      <c r="A37" s="286"/>
      <c r="B37" s="281"/>
      <c r="C37" s="283"/>
      <c r="D37" s="284"/>
      <c r="E37" s="284"/>
      <c r="F37" s="287"/>
    </row>
    <row r="38" spans="1:6" ht="13.5" thickBot="1">
      <c r="A38" s="286"/>
      <c r="B38" s="292"/>
      <c r="C38" s="291"/>
      <c r="D38" s="292"/>
      <c r="E38" s="292"/>
      <c r="F38" s="293"/>
    </row>
    <row r="39" spans="1:6" ht="13.5" thickTop="1">
      <c r="A39" s="294"/>
      <c r="B39" s="295"/>
      <c r="C39" s="296"/>
      <c r="D39" s="297"/>
      <c r="E39" s="298"/>
      <c r="F39" s="299"/>
    </row>
    <row r="40" spans="1:8" ht="15.75">
      <c r="A40" s="300"/>
      <c r="B40" s="301" t="s">
        <v>285</v>
      </c>
      <c r="C40" s="302"/>
      <c r="D40" s="303"/>
      <c r="E40" s="303"/>
      <c r="F40" s="304">
        <f>SUM(F19:F39)</f>
        <v>404999.99999999994</v>
      </c>
      <c r="H40" s="305"/>
    </row>
    <row r="41" spans="1:8" ht="15.75">
      <c r="A41" s="300"/>
      <c r="B41" s="301"/>
      <c r="C41" s="302"/>
      <c r="D41" s="303"/>
      <c r="E41" s="303"/>
      <c r="F41" s="287"/>
      <c r="H41" s="305"/>
    </row>
    <row r="42" spans="1:6" ht="13.5" thickBot="1">
      <c r="A42" s="306"/>
      <c r="B42" s="307"/>
      <c r="C42" s="308"/>
      <c r="D42" s="309"/>
      <c r="E42" s="310"/>
      <c r="F42" s="311"/>
    </row>
    <row r="43" spans="1:6" ht="13.5" thickTop="1">
      <c r="A43" s="312"/>
      <c r="B43" s="273"/>
      <c r="C43" s="312"/>
      <c r="D43" s="273"/>
      <c r="E43" s="273"/>
      <c r="F43" s="313"/>
    </row>
    <row r="44" ht="12.75">
      <c r="F44" s="305"/>
    </row>
    <row r="45" spans="3:6" ht="12.75">
      <c r="C45" s="291"/>
      <c r="D45" s="292"/>
      <c r="E45" s="292"/>
      <c r="F45" s="292"/>
    </row>
    <row r="46" spans="2:6" ht="12.75">
      <c r="B46" s="273" t="s">
        <v>286</v>
      </c>
      <c r="C46" s="462" t="s">
        <v>349</v>
      </c>
      <c r="D46" s="463"/>
      <c r="E46" s="463"/>
      <c r="F46" s="463"/>
    </row>
    <row r="47" spans="2:6" ht="12.75">
      <c r="B47" s="315" t="s">
        <v>289</v>
      </c>
      <c r="C47" s="462"/>
      <c r="D47" s="463"/>
      <c r="E47" s="463"/>
      <c r="F47" s="463"/>
    </row>
    <row r="48" spans="2:6" ht="12.75">
      <c r="B48" s="312" t="s">
        <v>290</v>
      </c>
      <c r="C48" s="462"/>
      <c r="D48" s="463"/>
      <c r="E48" s="463"/>
      <c r="F48" s="463"/>
    </row>
    <row r="49" spans="2:6" ht="12.75">
      <c r="B49" s="314" t="s">
        <v>291</v>
      </c>
      <c r="C49" s="462"/>
      <c r="D49" s="463"/>
      <c r="E49" s="463"/>
      <c r="F49" s="463"/>
    </row>
  </sheetData>
  <sheetProtection/>
  <mergeCells count="11">
    <mergeCell ref="B3:E3"/>
    <mergeCell ref="B4:E4"/>
    <mergeCell ref="A9:F9"/>
    <mergeCell ref="A10:F10"/>
    <mergeCell ref="C46:F46"/>
    <mergeCell ref="C47:F47"/>
    <mergeCell ref="C48:F48"/>
    <mergeCell ref="C49:F49"/>
    <mergeCell ref="C6:F6"/>
    <mergeCell ref="C7:F7"/>
    <mergeCell ref="C8:F8"/>
  </mergeCells>
  <printOptions/>
  <pageMargins left="0.511811024" right="0.511811024" top="0.787401575" bottom="0.787401575" header="0.31496062" footer="0.31496062"/>
  <pageSetup horizontalDpi="600" verticalDpi="600" orientation="portrait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zoomScale="90" zoomScaleNormal="90" zoomScaleSheetLayoutView="85" workbookViewId="0" topLeftCell="A106">
      <selection activeCell="C142" sqref="C142"/>
    </sheetView>
  </sheetViews>
  <sheetFormatPr defaultColWidth="9.140625" defaultRowHeight="15" customHeight="1"/>
  <cols>
    <col min="1" max="1" width="16.8515625" style="4" customWidth="1"/>
    <col min="2" max="2" width="9.00390625" style="6" customWidth="1"/>
    <col min="3" max="3" width="86.140625" style="5" customWidth="1"/>
    <col min="4" max="4" width="10.140625" style="4" bestFit="1" customWidth="1"/>
    <col min="5" max="5" width="10.00390625" style="4" bestFit="1" customWidth="1"/>
    <col min="6" max="6" width="14.7109375" style="170" customWidth="1"/>
    <col min="7" max="8" width="14.7109375" style="7" customWidth="1"/>
    <col min="9" max="9" width="16.421875" style="7" customWidth="1"/>
    <col min="10" max="10" width="15.28125" style="9" hidden="1" customWidth="1"/>
    <col min="11" max="11" width="18.28125" style="9" hidden="1" customWidth="1"/>
    <col min="12" max="12" width="9.140625" style="7" hidden="1" customWidth="1"/>
    <col min="13" max="13" width="11.57421875" style="327" customWidth="1"/>
    <col min="14" max="14" width="12.7109375" style="7" bestFit="1" customWidth="1"/>
    <col min="15" max="15" width="13.57421875" style="7" bestFit="1" customWidth="1"/>
    <col min="16" max="16" width="9.57421875" style="7" bestFit="1" customWidth="1"/>
    <col min="17" max="18" width="12.7109375" style="7" bestFit="1" customWidth="1"/>
    <col min="19" max="21" width="9.140625" style="7" customWidth="1"/>
    <col min="22" max="16384" width="9.140625" style="4" customWidth="1"/>
  </cols>
  <sheetData>
    <row r="1" spans="1:13" ht="15" customHeight="1">
      <c r="A1" s="483" t="s">
        <v>8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362"/>
    </row>
    <row r="2" spans="1:13" ht="15" customHeight="1">
      <c r="A2" s="485" t="s">
        <v>34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363"/>
    </row>
    <row r="3" spans="1:13" ht="15" customHeight="1">
      <c r="A3" s="485" t="s">
        <v>9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363"/>
    </row>
    <row r="4" spans="1:13" ht="15" customHeight="1">
      <c r="A4" s="364"/>
      <c r="B4" s="365"/>
      <c r="C4" s="366"/>
      <c r="D4" s="8"/>
      <c r="E4" s="8"/>
      <c r="F4" s="318"/>
      <c r="G4" s="319"/>
      <c r="H4" s="319"/>
      <c r="I4" s="487" t="s">
        <v>20</v>
      </c>
      <c r="J4" s="487"/>
      <c r="K4" s="487"/>
      <c r="L4" s="487"/>
      <c r="M4" s="488"/>
    </row>
    <row r="5" spans="1:13" ht="15" customHeight="1">
      <c r="A5" s="364"/>
      <c r="B5" s="365"/>
      <c r="C5" s="366"/>
      <c r="D5" s="8"/>
      <c r="E5" s="8"/>
      <c r="F5" s="318"/>
      <c r="G5" s="319"/>
      <c r="H5" s="319"/>
      <c r="I5" s="487"/>
      <c r="J5" s="487"/>
      <c r="K5" s="487"/>
      <c r="L5" s="487"/>
      <c r="M5" s="488"/>
    </row>
    <row r="6" spans="1:13" ht="15" customHeight="1">
      <c r="A6" s="364"/>
      <c r="B6" s="365"/>
      <c r="C6" s="366"/>
      <c r="D6" s="8"/>
      <c r="E6" s="8"/>
      <c r="F6" s="318"/>
      <c r="G6" s="319"/>
      <c r="H6" s="319"/>
      <c r="I6" s="487"/>
      <c r="J6" s="487"/>
      <c r="K6" s="487"/>
      <c r="L6" s="487"/>
      <c r="M6" s="488"/>
    </row>
    <row r="7" spans="1:13" ht="15" customHeight="1">
      <c r="A7" s="491" t="s">
        <v>10</v>
      </c>
      <c r="B7" s="492"/>
      <c r="C7" s="367" t="s">
        <v>18</v>
      </c>
      <c r="D7" s="368"/>
      <c r="E7" s="368"/>
      <c r="F7" s="369"/>
      <c r="G7" s="370"/>
      <c r="H7" s="370"/>
      <c r="I7" s="487"/>
      <c r="J7" s="487"/>
      <c r="K7" s="487"/>
      <c r="L7" s="487"/>
      <c r="M7" s="488"/>
    </row>
    <row r="8" spans="1:13" ht="15" customHeight="1">
      <c r="A8" s="491" t="s">
        <v>11</v>
      </c>
      <c r="B8" s="492"/>
      <c r="C8" s="371" t="s">
        <v>35</v>
      </c>
      <c r="D8" s="371"/>
      <c r="E8" s="371"/>
      <c r="F8" s="372" t="s">
        <v>225</v>
      </c>
      <c r="G8" s="373" t="s">
        <v>224</v>
      </c>
      <c r="H8" s="373"/>
      <c r="I8" s="487"/>
      <c r="J8" s="487"/>
      <c r="K8" s="487"/>
      <c r="L8" s="487"/>
      <c r="M8" s="488"/>
    </row>
    <row r="9" spans="1:13" ht="15" customHeight="1">
      <c r="A9" s="491" t="s">
        <v>12</v>
      </c>
      <c r="B9" s="492"/>
      <c r="C9" s="371" t="s">
        <v>272</v>
      </c>
      <c r="D9" s="374"/>
      <c r="E9" s="374"/>
      <c r="F9" s="372" t="s">
        <v>36</v>
      </c>
      <c r="G9" s="375" t="s">
        <v>223</v>
      </c>
      <c r="H9" s="375"/>
      <c r="I9" s="487"/>
      <c r="J9" s="487"/>
      <c r="K9" s="487"/>
      <c r="L9" s="487"/>
      <c r="M9" s="488"/>
    </row>
    <row r="10" spans="1:13" ht="15" customHeight="1">
      <c r="A10" s="491" t="s">
        <v>299</v>
      </c>
      <c r="B10" s="492"/>
      <c r="C10" s="371" t="s">
        <v>300</v>
      </c>
      <c r="D10" s="374"/>
      <c r="E10" s="374"/>
      <c r="F10" s="372"/>
      <c r="G10" s="375"/>
      <c r="H10" s="375"/>
      <c r="I10" s="487"/>
      <c r="J10" s="487"/>
      <c r="K10" s="487"/>
      <c r="L10" s="487"/>
      <c r="M10" s="488"/>
    </row>
    <row r="11" spans="1:13" ht="15" customHeight="1" thickBot="1">
      <c r="A11" s="376"/>
      <c r="B11" s="377"/>
      <c r="C11" s="378"/>
      <c r="D11" s="379"/>
      <c r="E11" s="379"/>
      <c r="F11" s="380"/>
      <c r="G11" s="381"/>
      <c r="H11" s="381"/>
      <c r="I11" s="489"/>
      <c r="J11" s="489"/>
      <c r="K11" s="489"/>
      <c r="L11" s="489"/>
      <c r="M11" s="490"/>
    </row>
    <row r="12" spans="1:13" ht="15" customHeight="1">
      <c r="A12" s="476" t="s">
        <v>17</v>
      </c>
      <c r="B12" s="477"/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8"/>
    </row>
    <row r="13" spans="1:18" ht="15" customHeight="1">
      <c r="A13" s="359" t="s">
        <v>3</v>
      </c>
      <c r="B13" s="481" t="s">
        <v>0</v>
      </c>
      <c r="C13" s="493" t="s">
        <v>13</v>
      </c>
      <c r="D13" s="481" t="s">
        <v>1</v>
      </c>
      <c r="E13" s="481" t="s">
        <v>4</v>
      </c>
      <c r="F13" s="472" t="s">
        <v>6</v>
      </c>
      <c r="G13" s="474" t="s">
        <v>15</v>
      </c>
      <c r="H13" s="474" t="s">
        <v>348</v>
      </c>
      <c r="I13" s="474" t="s">
        <v>14</v>
      </c>
      <c r="J13" s="472" t="s">
        <v>6</v>
      </c>
      <c r="K13" s="474" t="s">
        <v>7</v>
      </c>
      <c r="L13" s="320"/>
      <c r="M13" s="479" t="s">
        <v>22</v>
      </c>
      <c r="Q13" s="7" t="s">
        <v>295</v>
      </c>
      <c r="R13" s="7" t="s">
        <v>294</v>
      </c>
    </row>
    <row r="14" spans="1:18" ht="36.75" customHeight="1" thickBot="1">
      <c r="A14" s="360" t="s">
        <v>5</v>
      </c>
      <c r="B14" s="482"/>
      <c r="C14" s="494"/>
      <c r="D14" s="482"/>
      <c r="E14" s="482"/>
      <c r="F14" s="473"/>
      <c r="G14" s="475"/>
      <c r="H14" s="475"/>
      <c r="I14" s="475"/>
      <c r="J14" s="473"/>
      <c r="K14" s="475"/>
      <c r="L14" s="361"/>
      <c r="M14" s="480"/>
      <c r="N14" s="7">
        <f>I122</f>
        <v>405000</v>
      </c>
      <c r="Q14" s="7">
        <v>20.3</v>
      </c>
      <c r="R14" s="7">
        <v>29.9</v>
      </c>
    </row>
    <row r="15" spans="1:18" ht="15" customHeight="1">
      <c r="A15" s="328"/>
      <c r="B15" s="329" t="s">
        <v>2</v>
      </c>
      <c r="C15" s="330" t="s">
        <v>37</v>
      </c>
      <c r="D15" s="331"/>
      <c r="E15" s="331"/>
      <c r="F15" s="332"/>
      <c r="G15" s="333"/>
      <c r="H15" s="333"/>
      <c r="I15" s="333"/>
      <c r="J15" s="334"/>
      <c r="K15" s="333"/>
      <c r="L15" s="335"/>
      <c r="M15" s="336"/>
      <c r="N15" s="7">
        <f>405000-I122</f>
        <v>0</v>
      </c>
      <c r="O15" s="452">
        <f>N15/15</f>
        <v>0</v>
      </c>
      <c r="Q15" s="7" t="s">
        <v>292</v>
      </c>
      <c r="R15" s="7" t="s">
        <v>293</v>
      </c>
    </row>
    <row r="16" spans="1:18" ht="15" customHeight="1">
      <c r="A16" s="337"/>
      <c r="B16" s="171" t="s">
        <v>38</v>
      </c>
      <c r="C16" s="19" t="s">
        <v>39</v>
      </c>
      <c r="D16" s="20"/>
      <c r="E16" s="21"/>
      <c r="F16" s="22"/>
      <c r="G16" s="23"/>
      <c r="H16" s="23"/>
      <c r="I16" s="23"/>
      <c r="J16" s="24"/>
      <c r="K16" s="23"/>
      <c r="L16" s="321"/>
      <c r="M16" s="338"/>
      <c r="Q16" s="326">
        <v>0</v>
      </c>
      <c r="R16" s="326">
        <v>1</v>
      </c>
    </row>
    <row r="17" spans="1:18" ht="30">
      <c r="A17" s="339">
        <v>93207</v>
      </c>
      <c r="B17" s="27" t="s">
        <v>40</v>
      </c>
      <c r="C17" s="28" t="s">
        <v>41</v>
      </c>
      <c r="D17" s="20"/>
      <c r="E17" s="20" t="s">
        <v>26</v>
      </c>
      <c r="F17" s="322">
        <f>'Memória de Cálculo'!E12</f>
        <v>15</v>
      </c>
      <c r="G17" s="23">
        <v>410.04</v>
      </c>
      <c r="H17" s="23">
        <v>532.641333335</v>
      </c>
      <c r="I17" s="29">
        <f>TRUNC(H17*F17,2)</f>
        <v>7989.62</v>
      </c>
      <c r="J17" s="30"/>
      <c r="K17" s="31"/>
      <c r="L17" s="323"/>
      <c r="M17" s="340">
        <f>I17/$I$21</f>
        <v>0.5944303910481519</v>
      </c>
      <c r="N17" s="7">
        <f aca="true" t="shared" si="0" ref="N17:N53">O17*1.299</f>
        <v>716.89212</v>
      </c>
      <c r="O17" s="13">
        <v>551.88</v>
      </c>
      <c r="P17" s="7">
        <f>H17/1.299</f>
        <v>410.0395175789069</v>
      </c>
      <c r="Q17" s="7">
        <f>IF($Q$16=1,(H17*1.203)*F17,0)</f>
        <v>0</v>
      </c>
      <c r="R17" s="7">
        <f>IF($R$16=1,(H17*1.299)*F17,0)</f>
        <v>10378.516380032475</v>
      </c>
    </row>
    <row r="18" spans="1:18" ht="45">
      <c r="A18" s="339" t="s">
        <v>43</v>
      </c>
      <c r="B18" s="27" t="s">
        <v>44</v>
      </c>
      <c r="C18" s="28" t="s">
        <v>219</v>
      </c>
      <c r="D18" s="20"/>
      <c r="E18" s="20" t="s">
        <v>26</v>
      </c>
      <c r="F18" s="322">
        <f>'Memória de Cálculo'!E13</f>
        <v>40</v>
      </c>
      <c r="G18" s="23">
        <v>25.47</v>
      </c>
      <c r="H18" s="23">
        <f>G18*1.299</f>
        <v>33.08553</v>
      </c>
      <c r="I18" s="29">
        <f>TRUNC(H18*F18,2)</f>
        <v>1323.42</v>
      </c>
      <c r="J18" s="30"/>
      <c r="K18" s="31"/>
      <c r="L18" s="323"/>
      <c r="M18" s="340">
        <f>I18/$I$21</f>
        <v>0.09846288911374322</v>
      </c>
      <c r="N18" s="7">
        <f t="shared" si="0"/>
        <v>33.08553</v>
      </c>
      <c r="O18" s="324">
        <v>25.47</v>
      </c>
      <c r="Q18" s="7">
        <f>IF($Q$16=1,(H18*1.203)*F18,0)</f>
        <v>0</v>
      </c>
      <c r="R18" s="7">
        <f>IF($R$16=1,(H18*1.299)*F18,0)</f>
        <v>1719.1241387999999</v>
      </c>
    </row>
    <row r="19" spans="1:18" ht="30">
      <c r="A19" s="339">
        <v>41598</v>
      </c>
      <c r="B19" s="27" t="s">
        <v>46</v>
      </c>
      <c r="C19" s="32" t="s">
        <v>47</v>
      </c>
      <c r="D19" s="33"/>
      <c r="E19" s="33" t="s">
        <v>48</v>
      </c>
      <c r="F19" s="322">
        <f>'Memória de Cálculo'!E14</f>
        <v>1</v>
      </c>
      <c r="G19" s="23">
        <v>1376.055</v>
      </c>
      <c r="H19" s="23">
        <f>G19*1.299</f>
        <v>1787.495445</v>
      </c>
      <c r="I19" s="29">
        <f>TRUNC(H19*F19,2)</f>
        <v>1787.49</v>
      </c>
      <c r="J19" s="30"/>
      <c r="K19" s="31"/>
      <c r="L19" s="323"/>
      <c r="M19" s="340">
        <f>I19/$I$21</f>
        <v>0.13298985179453604</v>
      </c>
      <c r="N19" s="7">
        <f t="shared" si="0"/>
        <v>1787.5668899999998</v>
      </c>
      <c r="O19" s="13">
        <v>1376.11</v>
      </c>
      <c r="Q19" s="7">
        <f>IF($Q$16=1,(H19*1.203)*F19,0)</f>
        <v>0</v>
      </c>
      <c r="R19" s="7">
        <f>IF($R$16=1,(H19*1.299)*F19,0)</f>
        <v>2321.956583055</v>
      </c>
    </row>
    <row r="20" spans="1:18" ht="15" customHeight="1">
      <c r="A20" s="339" t="s">
        <v>25</v>
      </c>
      <c r="B20" s="27" t="s">
        <v>49</v>
      </c>
      <c r="C20" s="28" t="s">
        <v>50</v>
      </c>
      <c r="D20" s="20"/>
      <c r="E20" s="20" t="s">
        <v>26</v>
      </c>
      <c r="F20" s="322">
        <f>'Memória de Cálculo'!E15</f>
        <v>8</v>
      </c>
      <c r="G20" s="23">
        <v>225.2</v>
      </c>
      <c r="H20" s="23">
        <f>G20*1.299</f>
        <v>292.53479999999996</v>
      </c>
      <c r="I20" s="29">
        <f>TRUNC(H20*F20,2)</f>
        <v>2340.27</v>
      </c>
      <c r="J20" s="30"/>
      <c r="K20" s="31"/>
      <c r="L20" s="323"/>
      <c r="M20" s="340">
        <f>I20/$I$21</f>
        <v>0.17411686804356882</v>
      </c>
      <c r="N20" s="7">
        <f t="shared" si="0"/>
        <v>292.53479999999996</v>
      </c>
      <c r="O20" s="13">
        <v>225.2</v>
      </c>
      <c r="Q20" s="7">
        <f>IF($Q$16=1,(H20*1.203)*F20,0)</f>
        <v>0</v>
      </c>
      <c r="R20" s="7">
        <f>IF($R$16=1,(H20*1.299)*F20,0)</f>
        <v>3040.0216415999994</v>
      </c>
    </row>
    <row r="21" spans="1:18" ht="15" customHeight="1">
      <c r="A21" s="339"/>
      <c r="B21" s="27"/>
      <c r="C21" s="34" t="s">
        <v>21</v>
      </c>
      <c r="D21" s="20"/>
      <c r="E21" s="20"/>
      <c r="F21" s="322"/>
      <c r="G21" s="23"/>
      <c r="H21" s="23"/>
      <c r="I21" s="35">
        <f>SUM(I17:I20)</f>
        <v>13440.800000000001</v>
      </c>
      <c r="J21" s="30"/>
      <c r="K21" s="31"/>
      <c r="L21" s="323"/>
      <c r="M21" s="341">
        <f>I21/$I$22</f>
        <v>1</v>
      </c>
      <c r="O21" s="13"/>
      <c r="Q21" s="35">
        <f>SUM(Q17:Q20)</f>
        <v>0</v>
      </c>
      <c r="R21" s="35">
        <f>SUM(R17:R20)</f>
        <v>17459.618743487474</v>
      </c>
    </row>
    <row r="22" spans="1:18" ht="15" customHeight="1">
      <c r="A22" s="343"/>
      <c r="B22" s="39"/>
      <c r="C22" s="40" t="s">
        <v>67</v>
      </c>
      <c r="D22" s="39"/>
      <c r="E22" s="39"/>
      <c r="F22" s="41"/>
      <c r="G22" s="42"/>
      <c r="H22" s="42"/>
      <c r="I22" s="43">
        <f>I21</f>
        <v>13440.800000000001</v>
      </c>
      <c r="J22" s="44"/>
      <c r="K22" s="42"/>
      <c r="L22" s="325"/>
      <c r="M22" s="344">
        <f>I22/$I$122</f>
        <v>0.03318716049382716</v>
      </c>
      <c r="N22" s="7">
        <f t="shared" si="0"/>
        <v>0</v>
      </c>
      <c r="O22" s="7">
        <f>G22</f>
        <v>0</v>
      </c>
      <c r="Q22" s="43">
        <f>Q21</f>
        <v>0</v>
      </c>
      <c r="R22" s="43">
        <f>R21</f>
        <v>17459.618743487474</v>
      </c>
    </row>
    <row r="23" spans="1:21" s="16" customFormat="1" ht="15" customHeight="1">
      <c r="A23" s="342"/>
      <c r="B23" s="37"/>
      <c r="C23" s="45" t="s">
        <v>162</v>
      </c>
      <c r="D23" s="37"/>
      <c r="E23" s="37"/>
      <c r="F23" s="22"/>
      <c r="G23" s="23"/>
      <c r="H23" s="23"/>
      <c r="I23" s="38"/>
      <c r="J23" s="24"/>
      <c r="K23" s="23"/>
      <c r="L23" s="321"/>
      <c r="M23" s="345"/>
      <c r="N23" s="17"/>
      <c r="O23" s="17"/>
      <c r="P23" s="17"/>
      <c r="Q23" s="7"/>
      <c r="R23" s="7"/>
      <c r="S23" s="17"/>
      <c r="T23" s="17"/>
      <c r="U23" s="17"/>
    </row>
    <row r="24" spans="1:15" ht="15" customHeight="1">
      <c r="A24" s="339"/>
      <c r="B24" s="46">
        <v>2</v>
      </c>
      <c r="C24" s="47" t="s">
        <v>59</v>
      </c>
      <c r="D24" s="48"/>
      <c r="E24" s="37"/>
      <c r="F24" s="22"/>
      <c r="G24" s="38"/>
      <c r="H24" s="38"/>
      <c r="I24" s="38"/>
      <c r="J24" s="22"/>
      <c r="K24" s="38"/>
      <c r="L24" s="321"/>
      <c r="M24" s="346"/>
      <c r="N24" s="7">
        <f t="shared" si="0"/>
        <v>0</v>
      </c>
      <c r="O24" s="7">
        <f>G24</f>
        <v>0</v>
      </c>
    </row>
    <row r="25" spans="1:15" ht="15" customHeight="1">
      <c r="A25" s="339"/>
      <c r="B25" s="46" t="s">
        <v>60</v>
      </c>
      <c r="C25" s="47" t="s">
        <v>61</v>
      </c>
      <c r="D25" s="48"/>
      <c r="E25" s="37"/>
      <c r="F25" s="22"/>
      <c r="G25" s="38"/>
      <c r="H25" s="38"/>
      <c r="I25" s="38"/>
      <c r="J25" s="22"/>
      <c r="K25" s="38"/>
      <c r="L25" s="321"/>
      <c r="M25" s="346"/>
      <c r="N25" s="7">
        <f t="shared" si="0"/>
        <v>0</v>
      </c>
      <c r="O25" s="7">
        <f>G25</f>
        <v>0</v>
      </c>
    </row>
    <row r="26" spans="1:18" ht="15" customHeight="1">
      <c r="A26" s="339"/>
      <c r="B26" s="46" t="s">
        <v>62</v>
      </c>
      <c r="C26" s="47" t="s">
        <v>23</v>
      </c>
      <c r="D26" s="48"/>
      <c r="E26" s="37"/>
      <c r="F26" s="22"/>
      <c r="G26" s="38"/>
      <c r="H26" s="38"/>
      <c r="I26" s="38"/>
      <c r="J26" s="22"/>
      <c r="K26" s="38"/>
      <c r="L26" s="321"/>
      <c r="M26" s="346"/>
      <c r="N26" s="7">
        <f t="shared" si="0"/>
        <v>0</v>
      </c>
      <c r="O26" s="7">
        <f>G26</f>
        <v>0</v>
      </c>
      <c r="Q26" s="326">
        <v>0</v>
      </c>
      <c r="R26" s="326">
        <v>1</v>
      </c>
    </row>
    <row r="27" spans="1:18" ht="15" customHeight="1">
      <c r="A27" s="339">
        <v>73610</v>
      </c>
      <c r="B27" s="27" t="s">
        <v>63</v>
      </c>
      <c r="C27" s="28" t="s">
        <v>64</v>
      </c>
      <c r="D27" s="33"/>
      <c r="E27" s="33" t="s">
        <v>24</v>
      </c>
      <c r="F27" s="24">
        <f>'Memória de Cálculo'!E28</f>
        <v>14294</v>
      </c>
      <c r="G27" s="23">
        <v>1</v>
      </c>
      <c r="H27" s="23">
        <f>G27*1.299</f>
        <v>1.299</v>
      </c>
      <c r="I27" s="29">
        <f>TRUNC(H27*F27,2)</f>
        <v>18567.9</v>
      </c>
      <c r="J27" s="30"/>
      <c r="K27" s="31"/>
      <c r="L27" s="323"/>
      <c r="M27" s="340">
        <f>I27/$I$29</f>
        <v>0.4291845195952866</v>
      </c>
      <c r="N27" s="7">
        <f t="shared" si="0"/>
        <v>1.299</v>
      </c>
      <c r="O27" s="18">
        <v>1</v>
      </c>
      <c r="Q27" s="7">
        <f>IF($Q$26=1,(H27*1.203)*F27,0)</f>
        <v>0</v>
      </c>
      <c r="R27" s="7">
        <f>IF($R$26=1,(H27*1.299)*F27,0)</f>
        <v>24119.709894</v>
      </c>
    </row>
    <row r="28" spans="1:18" ht="15" customHeight="1">
      <c r="A28" s="339">
        <v>73682</v>
      </c>
      <c r="B28" s="27" t="s">
        <v>65</v>
      </c>
      <c r="C28" s="28" t="s">
        <v>66</v>
      </c>
      <c r="D28" s="33"/>
      <c r="E28" s="33" t="s">
        <v>24</v>
      </c>
      <c r="F28" s="24">
        <f>'Memória de Cálculo'!E29</f>
        <v>14294</v>
      </c>
      <c r="G28" s="23">
        <v>1.33</v>
      </c>
      <c r="H28" s="23">
        <f>G28*1.299</f>
        <v>1.72767</v>
      </c>
      <c r="I28" s="29">
        <f>TRUNC(H28*F28,2)</f>
        <v>24695.31</v>
      </c>
      <c r="J28" s="24"/>
      <c r="K28" s="23"/>
      <c r="L28" s="321"/>
      <c r="M28" s="340">
        <f>I28/$I$29</f>
        <v>0.5708154804047133</v>
      </c>
      <c r="N28" s="7">
        <f t="shared" si="0"/>
        <v>1.72767</v>
      </c>
      <c r="O28" s="18">
        <v>1.33</v>
      </c>
      <c r="Q28" s="7">
        <f>IF($Q$26=1,(H28*1.203)*F28,0)</f>
        <v>0</v>
      </c>
      <c r="R28" s="7">
        <f>IF($R$26=1,(H28*1.299)*F28,0)</f>
        <v>32079.214159019997</v>
      </c>
    </row>
    <row r="29" spans="1:18" ht="15" customHeight="1">
      <c r="A29" s="342"/>
      <c r="B29" s="25"/>
      <c r="C29" s="34" t="s">
        <v>21</v>
      </c>
      <c r="D29" s="25"/>
      <c r="E29" s="25"/>
      <c r="F29" s="24"/>
      <c r="G29" s="23"/>
      <c r="H29" s="23"/>
      <c r="I29" s="38">
        <f>SUM(I27:I28)</f>
        <v>43263.21000000001</v>
      </c>
      <c r="J29" s="24"/>
      <c r="K29" s="23"/>
      <c r="L29" s="321"/>
      <c r="M29" s="341">
        <f>I29/$I$39</f>
        <v>0.26660255780196773</v>
      </c>
      <c r="N29" s="7">
        <f t="shared" si="0"/>
        <v>0</v>
      </c>
      <c r="O29" s="7">
        <f>G29</f>
        <v>0</v>
      </c>
      <c r="Q29" s="38">
        <f>SUM(Q27:Q28)</f>
        <v>0</v>
      </c>
      <c r="R29" s="38">
        <f>SUM(R27:R28)</f>
        <v>56198.92405302</v>
      </c>
    </row>
    <row r="30" spans="1:15" ht="15" customHeight="1">
      <c r="A30" s="342"/>
      <c r="B30" s="25"/>
      <c r="C30" s="49"/>
      <c r="D30" s="25"/>
      <c r="E30" s="25"/>
      <c r="F30" s="24"/>
      <c r="G30" s="23"/>
      <c r="H30" s="23"/>
      <c r="I30" s="23"/>
      <c r="J30" s="24"/>
      <c r="K30" s="23"/>
      <c r="L30" s="321"/>
      <c r="M30" s="338"/>
      <c r="N30" s="7">
        <f t="shared" si="0"/>
        <v>0</v>
      </c>
      <c r="O30" s="7">
        <f>G30</f>
        <v>0</v>
      </c>
    </row>
    <row r="31" spans="1:18" ht="15" customHeight="1">
      <c r="A31" s="339"/>
      <c r="B31" s="46" t="s">
        <v>68</v>
      </c>
      <c r="C31" s="50" t="s">
        <v>69</v>
      </c>
      <c r="D31" s="25"/>
      <c r="E31" s="48"/>
      <c r="F31" s="24"/>
      <c r="G31" s="23"/>
      <c r="H31" s="23"/>
      <c r="I31" s="23"/>
      <c r="J31" s="24"/>
      <c r="K31" s="23"/>
      <c r="L31" s="321"/>
      <c r="M31" s="338"/>
      <c r="N31" s="7">
        <f t="shared" si="0"/>
        <v>0</v>
      </c>
      <c r="O31" s="7">
        <f>G31</f>
        <v>0</v>
      </c>
      <c r="Q31" s="326">
        <v>0</v>
      </c>
      <c r="R31" s="326">
        <v>1</v>
      </c>
    </row>
    <row r="32" spans="1:18" ht="30">
      <c r="A32" s="339">
        <v>72915</v>
      </c>
      <c r="B32" s="27" t="s">
        <v>70</v>
      </c>
      <c r="C32" s="28" t="s">
        <v>71</v>
      </c>
      <c r="D32" s="25"/>
      <c r="E32" s="33" t="s">
        <v>29</v>
      </c>
      <c r="F32" s="24">
        <f>'Memória de Cálculo'!E34</f>
        <v>3430.5599999999995</v>
      </c>
      <c r="G32" s="23">
        <v>10.57</v>
      </c>
      <c r="H32" s="23">
        <f>G32*1.299</f>
        <v>13.73043</v>
      </c>
      <c r="I32" s="29">
        <f>TRUNC(H32*F32,2)</f>
        <v>47103.06</v>
      </c>
      <c r="J32" s="24"/>
      <c r="K32" s="23"/>
      <c r="L32" s="321"/>
      <c r="M32" s="338">
        <f>I32/I34</f>
        <v>0.5023764274269471</v>
      </c>
      <c r="N32" s="7">
        <f t="shared" si="0"/>
        <v>13.73043</v>
      </c>
      <c r="O32" s="18">
        <v>10.57</v>
      </c>
      <c r="Q32" s="7">
        <f>IF($Q$31=1,(G32*1.203)*F32,0)</f>
        <v>0</v>
      </c>
      <c r="R32" s="7">
        <f>IF($R$31=1,(G32*1.299)*F32,0)</f>
        <v>47103.06394079999</v>
      </c>
    </row>
    <row r="33" spans="1:18" ht="15">
      <c r="A33" s="339">
        <v>93360</v>
      </c>
      <c r="B33" s="27" t="s">
        <v>72</v>
      </c>
      <c r="C33" s="28" t="s">
        <v>73</v>
      </c>
      <c r="D33" s="25"/>
      <c r="E33" s="33" t="s">
        <v>29</v>
      </c>
      <c r="F33" s="24">
        <f>'Memória de Cálculo'!E37</f>
        <v>2572.9199999999996</v>
      </c>
      <c r="G33" s="23">
        <v>13.96</v>
      </c>
      <c r="H33" s="23">
        <f>G33*1.299</f>
        <v>18.13404</v>
      </c>
      <c r="I33" s="29">
        <f>TRUNC(H33*F33,2)</f>
        <v>46657.43</v>
      </c>
      <c r="J33" s="24"/>
      <c r="K33" s="23"/>
      <c r="L33" s="321"/>
      <c r="M33" s="338">
        <f>I33/I34</f>
        <v>0.49762357257305295</v>
      </c>
      <c r="N33" s="7">
        <f t="shared" si="0"/>
        <v>18.13404</v>
      </c>
      <c r="O33" s="18">
        <v>13.96</v>
      </c>
      <c r="Q33" s="7">
        <f>IF($Q$31=1,(G33*1.203)*F33,0)</f>
        <v>0</v>
      </c>
      <c r="R33" s="7">
        <f>IF($R$31=1,(G33*1.299)*F33,0)</f>
        <v>46657.43419679999</v>
      </c>
    </row>
    <row r="34" spans="1:18" ht="15" customHeight="1">
      <c r="A34" s="339"/>
      <c r="B34" s="27"/>
      <c r="C34" s="51" t="s">
        <v>21</v>
      </c>
      <c r="D34" s="25"/>
      <c r="E34" s="48"/>
      <c r="F34" s="24"/>
      <c r="G34" s="23"/>
      <c r="H34" s="23"/>
      <c r="I34" s="38">
        <f>SUM(I32:I33)</f>
        <v>93760.48999999999</v>
      </c>
      <c r="J34" s="24"/>
      <c r="K34" s="23"/>
      <c r="L34" s="321"/>
      <c r="M34" s="341">
        <f>I34/$I$39</f>
        <v>0.577783905881367</v>
      </c>
      <c r="N34" s="7">
        <f t="shared" si="0"/>
        <v>0</v>
      </c>
      <c r="O34" s="18"/>
      <c r="Q34" s="38">
        <f>SUM(Q32:Q33)</f>
        <v>0</v>
      </c>
      <c r="R34" s="38">
        <f>SUM(R32:R33)</f>
        <v>93760.49813759999</v>
      </c>
    </row>
    <row r="35" spans="1:15" ht="15" customHeight="1">
      <c r="A35" s="339"/>
      <c r="B35" s="27"/>
      <c r="C35" s="50"/>
      <c r="D35" s="25"/>
      <c r="E35" s="48"/>
      <c r="F35" s="24"/>
      <c r="G35" s="23"/>
      <c r="H35" s="23"/>
      <c r="I35" s="23"/>
      <c r="J35" s="24"/>
      <c r="K35" s="23"/>
      <c r="L35" s="321"/>
      <c r="M35" s="338"/>
      <c r="N35" s="7">
        <f t="shared" si="0"/>
        <v>0</v>
      </c>
      <c r="O35" s="18"/>
    </row>
    <row r="36" spans="1:18" ht="15" customHeight="1">
      <c r="A36" s="339"/>
      <c r="B36" s="46" t="s">
        <v>74</v>
      </c>
      <c r="C36" s="50" t="s">
        <v>75</v>
      </c>
      <c r="D36" s="25"/>
      <c r="E36" s="48"/>
      <c r="F36" s="24"/>
      <c r="G36" s="23"/>
      <c r="H36" s="23"/>
      <c r="I36" s="23"/>
      <c r="J36" s="24"/>
      <c r="K36" s="23"/>
      <c r="L36" s="321"/>
      <c r="M36" s="338"/>
      <c r="N36" s="7">
        <f t="shared" si="0"/>
        <v>0</v>
      </c>
      <c r="O36" s="18"/>
      <c r="Q36" s="326">
        <v>0</v>
      </c>
      <c r="R36" s="326">
        <v>1</v>
      </c>
    </row>
    <row r="37" spans="1:18" ht="30">
      <c r="A37" s="339" t="s">
        <v>30</v>
      </c>
      <c r="B37" s="52" t="s">
        <v>76</v>
      </c>
      <c r="C37" s="28" t="s">
        <v>77</v>
      </c>
      <c r="D37" s="25"/>
      <c r="E37" s="33" t="s">
        <v>24</v>
      </c>
      <c r="F37" s="24">
        <f>'Memória de Cálculo'!E40</f>
        <v>14294</v>
      </c>
      <c r="G37" s="23">
        <v>1.36</v>
      </c>
      <c r="H37" s="23">
        <f>G37*1.299</f>
        <v>1.76664</v>
      </c>
      <c r="I37" s="29">
        <f>TRUNC(H37*F37,2)</f>
        <v>25252.35</v>
      </c>
      <c r="J37" s="24"/>
      <c r="K37" s="23"/>
      <c r="L37" s="321"/>
      <c r="M37" s="338">
        <f>I37/I38</f>
        <v>1</v>
      </c>
      <c r="N37" s="7">
        <f t="shared" si="0"/>
        <v>1.76664</v>
      </c>
      <c r="O37" s="18">
        <v>1.36</v>
      </c>
      <c r="Q37" s="7">
        <f>IF($Q$36=1,(H37*1.203)*F37,0)</f>
        <v>0</v>
      </c>
      <c r="R37" s="7">
        <f>IF($R$36=1,(H37*1.299)*F37,0)</f>
        <v>32802.805455839996</v>
      </c>
    </row>
    <row r="38" spans="1:18" ht="15" customHeight="1">
      <c r="A38" s="339"/>
      <c r="B38" s="52"/>
      <c r="C38" s="51" t="s">
        <v>21</v>
      </c>
      <c r="D38" s="25"/>
      <c r="E38" s="48"/>
      <c r="F38" s="24"/>
      <c r="G38" s="23"/>
      <c r="H38" s="23"/>
      <c r="I38" s="38">
        <f>I37</f>
        <v>25252.35</v>
      </c>
      <c r="J38" s="24"/>
      <c r="K38" s="23"/>
      <c r="L38" s="321"/>
      <c r="M38" s="341">
        <f>I38/$I$39</f>
        <v>0.15561353631666533</v>
      </c>
      <c r="N38" s="7">
        <f t="shared" si="0"/>
        <v>0</v>
      </c>
      <c r="O38" s="7">
        <f>G38</f>
        <v>0</v>
      </c>
      <c r="Q38" s="38">
        <f>Q37</f>
        <v>0</v>
      </c>
      <c r="R38" s="38">
        <f>R37</f>
        <v>32802.805455839996</v>
      </c>
    </row>
    <row r="39" spans="1:18" ht="15" customHeight="1">
      <c r="A39" s="343"/>
      <c r="B39" s="39"/>
      <c r="C39" s="40" t="s">
        <v>78</v>
      </c>
      <c r="D39" s="39"/>
      <c r="E39" s="39"/>
      <c r="F39" s="41"/>
      <c r="G39" s="42"/>
      <c r="H39" s="42"/>
      <c r="I39" s="43">
        <f>I38+I34+I29</f>
        <v>162276.05</v>
      </c>
      <c r="J39" s="44"/>
      <c r="K39" s="42"/>
      <c r="L39" s="325"/>
      <c r="M39" s="344">
        <f>I39/$I$122</f>
        <v>0.4006816049382716</v>
      </c>
      <c r="N39" s="7">
        <f t="shared" si="0"/>
        <v>0</v>
      </c>
      <c r="O39" s="7">
        <f>G39</f>
        <v>0</v>
      </c>
      <c r="Q39" s="43">
        <f>Q38+Q34+Q29</f>
        <v>0</v>
      </c>
      <c r="R39" s="43">
        <f>R38+R34+R29</f>
        <v>182762.22764645997</v>
      </c>
    </row>
    <row r="40" spans="1:15" ht="15" customHeight="1">
      <c r="A40" s="342"/>
      <c r="B40" s="25"/>
      <c r="C40" s="49"/>
      <c r="D40" s="25"/>
      <c r="E40" s="25"/>
      <c r="F40" s="24"/>
      <c r="G40" s="23"/>
      <c r="H40" s="23"/>
      <c r="I40" s="23"/>
      <c r="J40" s="24"/>
      <c r="K40" s="23"/>
      <c r="L40" s="321"/>
      <c r="M40" s="338"/>
      <c r="N40" s="7">
        <f t="shared" si="0"/>
        <v>0</v>
      </c>
      <c r="O40" s="7">
        <f>G40</f>
        <v>0</v>
      </c>
    </row>
    <row r="41" spans="1:13" ht="15" customHeight="1">
      <c r="A41" s="342"/>
      <c r="B41" s="37">
        <v>3</v>
      </c>
      <c r="C41" s="45" t="s">
        <v>59</v>
      </c>
      <c r="D41" s="25"/>
      <c r="E41" s="25"/>
      <c r="F41" s="24"/>
      <c r="G41" s="23"/>
      <c r="H41" s="23"/>
      <c r="I41" s="23"/>
      <c r="J41" s="24"/>
      <c r="K41" s="23"/>
      <c r="L41" s="321"/>
      <c r="M41" s="338"/>
    </row>
    <row r="42" spans="1:18" ht="15" customHeight="1">
      <c r="A42" s="339"/>
      <c r="B42" s="46" t="s">
        <v>88</v>
      </c>
      <c r="C42" s="50" t="s">
        <v>341</v>
      </c>
      <c r="D42" s="25"/>
      <c r="E42" s="25"/>
      <c r="F42" s="24"/>
      <c r="G42" s="23"/>
      <c r="H42" s="23"/>
      <c r="I42" s="23"/>
      <c r="J42" s="24"/>
      <c r="K42" s="23"/>
      <c r="L42" s="321"/>
      <c r="M42" s="338"/>
      <c r="N42" s="7">
        <f t="shared" si="0"/>
        <v>0</v>
      </c>
      <c r="O42" s="7">
        <f>G42</f>
        <v>0</v>
      </c>
      <c r="Q42" s="326">
        <v>1</v>
      </c>
      <c r="R42" s="326">
        <v>0</v>
      </c>
    </row>
    <row r="43" spans="1:18" ht="15">
      <c r="A43" s="339" t="s">
        <v>80</v>
      </c>
      <c r="B43" s="52" t="s">
        <v>130</v>
      </c>
      <c r="C43" s="28" t="s">
        <v>218</v>
      </c>
      <c r="D43" s="25"/>
      <c r="E43" s="33" t="s">
        <v>24</v>
      </c>
      <c r="F43" s="24">
        <f>F37</f>
        <v>14294</v>
      </c>
      <c r="G43" s="23">
        <v>9.26</v>
      </c>
      <c r="H43" s="23">
        <f aca="true" t="shared" si="1" ref="H43:H48">G43*1.203</f>
        <v>11.13978</v>
      </c>
      <c r="I43" s="29">
        <f aca="true" t="shared" si="2" ref="I43:I48">TRUNC(H43*F43,2)</f>
        <v>159232.01</v>
      </c>
      <c r="J43" s="24"/>
      <c r="K43" s="23"/>
      <c r="L43" s="321"/>
      <c r="M43" s="338">
        <f aca="true" t="shared" si="3" ref="M43:M49">I43/$I$50</f>
        <v>0.9945255876780066</v>
      </c>
      <c r="N43" s="7">
        <f aca="true" t="shared" si="4" ref="N43:N48">O43*1.203</f>
        <v>11.13978</v>
      </c>
      <c r="O43" s="18">
        <v>9.26</v>
      </c>
      <c r="Q43" s="7">
        <f aca="true" t="shared" si="5" ref="Q43:Q48">IF($Q$42=1,(H43*1.203)*F43,0)</f>
        <v>191556.11442996</v>
      </c>
      <c r="R43" s="7">
        <f aca="true" t="shared" si="6" ref="R43:R48">IF($R$42=1,(H43*1.299)*F43,0)</f>
        <v>0</v>
      </c>
    </row>
    <row r="44" spans="1:18" ht="30">
      <c r="A44" s="339">
        <v>3825</v>
      </c>
      <c r="B44" s="52" t="s">
        <v>131</v>
      </c>
      <c r="C44" s="28" t="s">
        <v>82</v>
      </c>
      <c r="D44" s="25"/>
      <c r="E44" s="33" t="s">
        <v>48</v>
      </c>
      <c r="F44" s="24">
        <f>'Memória de Cálculo'!E45</f>
        <v>10</v>
      </c>
      <c r="G44" s="23">
        <v>7.5</v>
      </c>
      <c r="H44" s="23">
        <f t="shared" si="1"/>
        <v>9.0225</v>
      </c>
      <c r="I44" s="29">
        <f t="shared" si="2"/>
        <v>90.22</v>
      </c>
      <c r="J44" s="24"/>
      <c r="K44" s="23"/>
      <c r="L44" s="321"/>
      <c r="M44" s="338">
        <f t="shared" si="3"/>
        <v>0.0005634928461953708</v>
      </c>
      <c r="N44" s="7">
        <f t="shared" si="4"/>
        <v>9.0225</v>
      </c>
      <c r="O44" s="18">
        <v>7.5</v>
      </c>
      <c r="Q44" s="7">
        <f t="shared" si="5"/>
        <v>108.54067500000001</v>
      </c>
      <c r="R44" s="7">
        <f t="shared" si="6"/>
        <v>0</v>
      </c>
    </row>
    <row r="45" spans="1:18" ht="15">
      <c r="A45" s="339">
        <v>1206</v>
      </c>
      <c r="B45" s="52" t="s">
        <v>132</v>
      </c>
      <c r="C45" s="28" t="s">
        <v>83</v>
      </c>
      <c r="D45" s="25"/>
      <c r="E45" s="33" t="s">
        <v>48</v>
      </c>
      <c r="F45" s="24">
        <f>'Memória de Cálculo'!E46</f>
        <v>9</v>
      </c>
      <c r="G45" s="23">
        <v>5.57</v>
      </c>
      <c r="H45" s="23">
        <f t="shared" si="1"/>
        <v>6.700710000000001</v>
      </c>
      <c r="I45" s="29">
        <f t="shared" si="2"/>
        <v>60.3</v>
      </c>
      <c r="J45" s="24"/>
      <c r="K45" s="23"/>
      <c r="L45" s="321"/>
      <c r="M45" s="338">
        <f t="shared" si="3"/>
        <v>0.00037661958130770187</v>
      </c>
      <c r="N45" s="7">
        <f t="shared" si="4"/>
        <v>6.700710000000001</v>
      </c>
      <c r="O45" s="18">
        <v>5.57</v>
      </c>
      <c r="Q45" s="7">
        <f t="shared" si="5"/>
        <v>72.54858717</v>
      </c>
      <c r="R45" s="7">
        <f t="shared" si="6"/>
        <v>0</v>
      </c>
    </row>
    <row r="46" spans="1:18" ht="30">
      <c r="A46" s="339">
        <v>7048</v>
      </c>
      <c r="B46" s="52" t="s">
        <v>133</v>
      </c>
      <c r="C46" s="28" t="s">
        <v>84</v>
      </c>
      <c r="D46" s="25"/>
      <c r="E46" s="33" t="s">
        <v>48</v>
      </c>
      <c r="F46" s="24">
        <f>'Memória de Cálculo'!E47</f>
        <v>8</v>
      </c>
      <c r="G46" s="23">
        <v>19.56</v>
      </c>
      <c r="H46" s="23">
        <f t="shared" si="1"/>
        <v>23.53068</v>
      </c>
      <c r="I46" s="29">
        <f t="shared" si="2"/>
        <v>188.24</v>
      </c>
      <c r="J46" s="24"/>
      <c r="K46" s="23"/>
      <c r="L46" s="321"/>
      <c r="M46" s="338">
        <f t="shared" si="3"/>
        <v>0.001175702653156912</v>
      </c>
      <c r="N46" s="7">
        <f t="shared" si="4"/>
        <v>23.53068</v>
      </c>
      <c r="O46" s="18">
        <v>19.56</v>
      </c>
      <c r="Q46" s="7">
        <f t="shared" si="5"/>
        <v>226.45926432000002</v>
      </c>
      <c r="R46" s="7">
        <f t="shared" si="6"/>
        <v>0</v>
      </c>
    </row>
    <row r="47" spans="1:18" ht="30">
      <c r="A47" s="339">
        <v>1845</v>
      </c>
      <c r="B47" s="52" t="s">
        <v>134</v>
      </c>
      <c r="C47" s="28" t="s">
        <v>85</v>
      </c>
      <c r="D47" s="25"/>
      <c r="E47" s="33" t="s">
        <v>48</v>
      </c>
      <c r="F47" s="24">
        <f>'Memória de Cálculo'!E48</f>
        <v>32</v>
      </c>
      <c r="G47" s="23">
        <v>11.09</v>
      </c>
      <c r="H47" s="23">
        <f t="shared" si="1"/>
        <v>13.34127</v>
      </c>
      <c r="I47" s="29">
        <f t="shared" si="2"/>
        <v>426.92</v>
      </c>
      <c r="J47" s="24"/>
      <c r="K47" s="23"/>
      <c r="L47" s="321"/>
      <c r="M47" s="338">
        <f t="shared" si="3"/>
        <v>0.002666441652601726</v>
      </c>
      <c r="N47" s="7">
        <f t="shared" si="4"/>
        <v>13.34127</v>
      </c>
      <c r="O47" s="18">
        <v>11.09</v>
      </c>
      <c r="Q47" s="7">
        <f t="shared" si="5"/>
        <v>513.58552992</v>
      </c>
      <c r="R47" s="7">
        <f t="shared" si="6"/>
        <v>0</v>
      </c>
    </row>
    <row r="48" spans="1:18" ht="15">
      <c r="A48" s="339" t="s">
        <v>136</v>
      </c>
      <c r="B48" s="52" t="s">
        <v>135</v>
      </c>
      <c r="C48" s="28" t="s">
        <v>86</v>
      </c>
      <c r="D48" s="25"/>
      <c r="E48" s="33" t="s">
        <v>48</v>
      </c>
      <c r="F48" s="24">
        <f>'Memória de Cálculo'!E49</f>
        <v>7</v>
      </c>
      <c r="G48" s="23">
        <v>13.16</v>
      </c>
      <c r="H48" s="23">
        <f t="shared" si="1"/>
        <v>15.83148</v>
      </c>
      <c r="I48" s="29">
        <f t="shared" si="2"/>
        <v>110.82</v>
      </c>
      <c r="J48" s="24"/>
      <c r="K48" s="23"/>
      <c r="L48" s="321"/>
      <c r="M48" s="338">
        <f t="shared" si="3"/>
        <v>0.000692155588731667</v>
      </c>
      <c r="N48" s="7">
        <f t="shared" si="4"/>
        <v>15.83148</v>
      </c>
      <c r="O48" s="18">
        <v>13.16</v>
      </c>
      <c r="Q48" s="7">
        <f t="shared" si="5"/>
        <v>133.31689308000003</v>
      </c>
      <c r="R48" s="7">
        <f t="shared" si="6"/>
        <v>0</v>
      </c>
    </row>
    <row r="49" spans="1:18" ht="15" customHeight="1">
      <c r="A49" s="339"/>
      <c r="B49" s="46"/>
      <c r="C49" s="51" t="s">
        <v>21</v>
      </c>
      <c r="D49" s="25"/>
      <c r="E49" s="25"/>
      <c r="F49" s="24"/>
      <c r="G49" s="23"/>
      <c r="H49" s="23"/>
      <c r="I49" s="38">
        <f>SUM(I43:I48)</f>
        <v>160108.51</v>
      </c>
      <c r="J49" s="24"/>
      <c r="K49" s="23"/>
      <c r="L49" s="321"/>
      <c r="M49" s="346">
        <f t="shared" si="3"/>
        <v>1</v>
      </c>
      <c r="N49" s="7">
        <f t="shared" si="0"/>
        <v>0</v>
      </c>
      <c r="O49" s="7">
        <f>G49</f>
        <v>0</v>
      </c>
      <c r="Q49" s="38">
        <f>SUM(Q43:Q48)</f>
        <v>192610.56537944998</v>
      </c>
      <c r="R49" s="38">
        <f>SUM(R43:R48)</f>
        <v>0</v>
      </c>
    </row>
    <row r="50" spans="1:18" ht="15" customHeight="1">
      <c r="A50" s="343"/>
      <c r="B50" s="39"/>
      <c r="C50" s="40" t="s">
        <v>87</v>
      </c>
      <c r="D50" s="39"/>
      <c r="E50" s="39"/>
      <c r="F50" s="41"/>
      <c r="G50" s="42"/>
      <c r="H50" s="42"/>
      <c r="I50" s="43">
        <f>I49</f>
        <v>160108.51</v>
      </c>
      <c r="J50" s="44"/>
      <c r="K50" s="42"/>
      <c r="L50" s="325"/>
      <c r="M50" s="344">
        <f>I50/$I$122</f>
        <v>0.39532965432098766</v>
      </c>
      <c r="N50" s="7">
        <f t="shared" si="0"/>
        <v>0</v>
      </c>
      <c r="O50" s="7">
        <f>G50</f>
        <v>0</v>
      </c>
      <c r="Q50" s="43">
        <f>Q49</f>
        <v>192610.56537944998</v>
      </c>
      <c r="R50" s="43">
        <f>R49</f>
        <v>0</v>
      </c>
    </row>
    <row r="51" spans="1:15" ht="15" customHeight="1">
      <c r="A51" s="342"/>
      <c r="B51" s="25"/>
      <c r="C51" s="53"/>
      <c r="D51" s="25"/>
      <c r="E51" s="25"/>
      <c r="F51" s="24"/>
      <c r="G51" s="23"/>
      <c r="H51" s="23"/>
      <c r="I51" s="23"/>
      <c r="J51" s="24"/>
      <c r="K51" s="23"/>
      <c r="L51" s="321"/>
      <c r="M51" s="338"/>
      <c r="N51" s="7">
        <f t="shared" si="0"/>
        <v>0</v>
      </c>
      <c r="O51" s="7">
        <f>G51</f>
        <v>0</v>
      </c>
    </row>
    <row r="52" spans="1:15" ht="15" customHeight="1">
      <c r="A52" s="339"/>
      <c r="B52" s="46" t="s">
        <v>27</v>
      </c>
      <c r="C52" s="50" t="s">
        <v>229</v>
      </c>
      <c r="D52" s="25"/>
      <c r="E52" s="48"/>
      <c r="F52" s="24"/>
      <c r="G52" s="23"/>
      <c r="H52" s="23"/>
      <c r="I52" s="23"/>
      <c r="J52" s="24"/>
      <c r="K52" s="23"/>
      <c r="L52" s="321"/>
      <c r="M52" s="338"/>
      <c r="N52" s="7">
        <f t="shared" si="0"/>
        <v>0</v>
      </c>
      <c r="O52" s="7">
        <f>G52</f>
        <v>0</v>
      </c>
    </row>
    <row r="53" spans="1:18" ht="15" customHeight="1">
      <c r="A53" s="339"/>
      <c r="B53" s="46" t="s">
        <v>89</v>
      </c>
      <c r="C53" s="50" t="s">
        <v>39</v>
      </c>
      <c r="D53" s="25"/>
      <c r="E53" s="48"/>
      <c r="F53" s="24"/>
      <c r="G53" s="23"/>
      <c r="H53" s="23"/>
      <c r="I53" s="23"/>
      <c r="J53" s="24"/>
      <c r="K53" s="23"/>
      <c r="L53" s="321"/>
      <c r="M53" s="338"/>
      <c r="N53" s="7">
        <f t="shared" si="0"/>
        <v>0</v>
      </c>
      <c r="O53" s="7">
        <f>G53</f>
        <v>0</v>
      </c>
      <c r="Q53" s="326">
        <v>0</v>
      </c>
      <c r="R53" s="326">
        <v>1</v>
      </c>
    </row>
    <row r="54" spans="1:18" ht="45">
      <c r="A54" s="339" t="s">
        <v>91</v>
      </c>
      <c r="B54" s="27" t="s">
        <v>90</v>
      </c>
      <c r="C54" s="28" t="s">
        <v>92</v>
      </c>
      <c r="D54" s="54"/>
      <c r="E54" s="33" t="s">
        <v>24</v>
      </c>
      <c r="F54" s="55">
        <f>'Memória de Cálculo'!E53</f>
        <v>900</v>
      </c>
      <c r="G54" s="29">
        <v>19.79</v>
      </c>
      <c r="H54" s="23">
        <f>G54*1.299</f>
        <v>25.707209999999996</v>
      </c>
      <c r="I54" s="29">
        <f>TRUNC(H54*F54,2)</f>
        <v>23136.48</v>
      </c>
      <c r="J54" s="30"/>
      <c r="K54" s="31"/>
      <c r="L54" s="323"/>
      <c r="M54" s="340">
        <f>I54/$I$57</f>
        <v>0.8145879191681912</v>
      </c>
      <c r="N54" s="7">
        <f>O54*1.299</f>
        <v>25.707209999999996</v>
      </c>
      <c r="O54" s="94">
        <v>19.79</v>
      </c>
      <c r="Q54" s="7">
        <f>IF($Q$53=1,(H54*1.203)*F54,0)</f>
        <v>0</v>
      </c>
      <c r="R54" s="7">
        <f>IF($R$53=1,(H54*1.299)*F54,0)</f>
        <v>30054.299210999994</v>
      </c>
    </row>
    <row r="55" spans="1:18" ht="15" customHeight="1">
      <c r="A55" s="339">
        <v>83878</v>
      </c>
      <c r="B55" s="27" t="s">
        <v>153</v>
      </c>
      <c r="C55" s="28" t="s">
        <v>296</v>
      </c>
      <c r="D55" s="54"/>
      <c r="E55" s="33" t="s">
        <v>48</v>
      </c>
      <c r="F55" s="55">
        <f>'Memória de Cálculo'!E54</f>
        <v>45</v>
      </c>
      <c r="G55" s="29">
        <v>38.41</v>
      </c>
      <c r="H55" s="23">
        <f>G55*1.299</f>
        <v>49.894589999999994</v>
      </c>
      <c r="I55" s="29">
        <f>TRUNC(H55*F55,2)</f>
        <v>2245.25</v>
      </c>
      <c r="J55" s="30"/>
      <c r="K55" s="31"/>
      <c r="L55" s="323"/>
      <c r="M55" s="340">
        <f>I55/$I$57</f>
        <v>0.07905063888337298</v>
      </c>
      <c r="N55" s="7">
        <f aca="true" t="shared" si="7" ref="N55:N80">O55*1.299</f>
        <v>49.894589999999994</v>
      </c>
      <c r="O55" s="18">
        <v>38.41</v>
      </c>
      <c r="Q55" s="7">
        <f>IF($Q$53=1,(H55*1.203)*F55,0)</f>
        <v>0</v>
      </c>
      <c r="R55" s="7">
        <f>IF($R$53=1,(H55*1.299)*F55,0)</f>
        <v>2916.5882584499996</v>
      </c>
    </row>
    <row r="56" spans="1:18" ht="15" customHeight="1">
      <c r="A56" s="339" t="s">
        <v>32</v>
      </c>
      <c r="B56" s="27" t="s">
        <v>154</v>
      </c>
      <c r="C56" s="28" t="s">
        <v>33</v>
      </c>
      <c r="D56" s="54"/>
      <c r="E56" s="33" t="s">
        <v>48</v>
      </c>
      <c r="F56" s="55">
        <f>'Memória de Cálculo'!E55</f>
        <v>45</v>
      </c>
      <c r="G56" s="29">
        <v>51.68</v>
      </c>
      <c r="H56" s="23">
        <f>G56*1.299</f>
        <v>67.13231999999999</v>
      </c>
      <c r="I56" s="29">
        <f>TRUNC(H56*F56,2)</f>
        <v>3020.95</v>
      </c>
      <c r="J56" s="30"/>
      <c r="K56" s="31"/>
      <c r="L56" s="323"/>
      <c r="M56" s="340">
        <f>I56/$I$57</f>
        <v>0.10636144194843584</v>
      </c>
      <c r="N56" s="7">
        <f t="shared" si="7"/>
        <v>67.13231999999999</v>
      </c>
      <c r="O56" s="18">
        <v>51.68</v>
      </c>
      <c r="Q56" s="7">
        <f>IF($Q$53=1,(H56*1.203)*F56,0)</f>
        <v>0</v>
      </c>
      <c r="R56" s="7">
        <f>IF($R$53=1,(H56*1.299)*F56,0)</f>
        <v>3924.219765599999</v>
      </c>
    </row>
    <row r="57" spans="1:18" ht="15" customHeight="1">
      <c r="A57" s="339"/>
      <c r="B57" s="97"/>
      <c r="C57" s="51" t="s">
        <v>21</v>
      </c>
      <c r="D57" s="54"/>
      <c r="E57" s="98"/>
      <c r="F57" s="55"/>
      <c r="G57" s="29"/>
      <c r="H57" s="29"/>
      <c r="I57" s="35">
        <f>SUM(I54:I56)</f>
        <v>28402.68</v>
      </c>
      <c r="J57" s="30"/>
      <c r="K57" s="31"/>
      <c r="L57" s="323"/>
      <c r="M57" s="341">
        <f>I57/$I$63</f>
        <v>0.971449268967895</v>
      </c>
      <c r="N57" s="7">
        <f t="shared" si="7"/>
        <v>0</v>
      </c>
      <c r="O57" s="18"/>
      <c r="Q57" s="35">
        <f>SUM(Q54:Q56)</f>
        <v>0</v>
      </c>
      <c r="R57" s="35">
        <f>SUM(R54:R56)</f>
        <v>36895.107235049996</v>
      </c>
    </row>
    <row r="58" spans="1:15" ht="15" customHeight="1">
      <c r="A58" s="339"/>
      <c r="B58" s="97"/>
      <c r="C58" s="99"/>
      <c r="D58" s="54"/>
      <c r="E58" s="98"/>
      <c r="F58" s="55"/>
      <c r="G58" s="29"/>
      <c r="H58" s="29"/>
      <c r="I58" s="35"/>
      <c r="J58" s="30"/>
      <c r="K58" s="31"/>
      <c r="L58" s="323"/>
      <c r="M58" s="341"/>
      <c r="N58" s="7">
        <f t="shared" si="7"/>
        <v>0</v>
      </c>
      <c r="O58" s="18"/>
    </row>
    <row r="59" spans="1:18" ht="15" customHeight="1">
      <c r="A59" s="339"/>
      <c r="B59" s="46" t="s">
        <v>94</v>
      </c>
      <c r="C59" s="50" t="s">
        <v>341</v>
      </c>
      <c r="D59" s="54"/>
      <c r="E59" s="48"/>
      <c r="F59" s="55"/>
      <c r="G59" s="29"/>
      <c r="H59" s="29"/>
      <c r="I59" s="35"/>
      <c r="J59" s="30"/>
      <c r="K59" s="31"/>
      <c r="L59" s="323"/>
      <c r="M59" s="340"/>
      <c r="N59" s="7">
        <f t="shared" si="7"/>
        <v>0</v>
      </c>
      <c r="O59" s="18"/>
      <c r="Q59" s="326">
        <v>1</v>
      </c>
      <c r="R59" s="326">
        <v>0</v>
      </c>
    </row>
    <row r="60" spans="1:18" ht="30">
      <c r="A60" s="339">
        <v>61</v>
      </c>
      <c r="B60" s="27" t="s">
        <v>95</v>
      </c>
      <c r="C60" s="28" t="s">
        <v>96</v>
      </c>
      <c r="D60" s="54"/>
      <c r="E60" s="33" t="s">
        <v>48</v>
      </c>
      <c r="F60" s="55">
        <f>'Memória de Cálculo'!E58</f>
        <v>90</v>
      </c>
      <c r="G60" s="29">
        <v>1.96</v>
      </c>
      <c r="H60" s="23">
        <f>G60*1.203</f>
        <v>2.35788</v>
      </c>
      <c r="I60" s="29">
        <f>TRUNC(H60*F60,2)</f>
        <v>212.2</v>
      </c>
      <c r="J60" s="30"/>
      <c r="K60" s="31"/>
      <c r="L60" s="323"/>
      <c r="M60" s="340">
        <f>I60/$I$62</f>
        <v>0.25420784666067686</v>
      </c>
      <c r="N60" s="7">
        <f>O60*1.203</f>
        <v>2.35788</v>
      </c>
      <c r="O60" s="18">
        <v>1.96</v>
      </c>
      <c r="Q60" s="7">
        <f>IF($Q$59=1,(H60*1.203)*F60,0)</f>
        <v>255.28766760000002</v>
      </c>
      <c r="R60" s="7">
        <f>IF($R$59=1,(H60*1.299)*F60,0)</f>
        <v>0</v>
      </c>
    </row>
    <row r="61" spans="1:18" ht="30">
      <c r="A61" s="339">
        <v>1419</v>
      </c>
      <c r="B61" s="27" t="s">
        <v>97</v>
      </c>
      <c r="C61" s="28" t="s">
        <v>98</v>
      </c>
      <c r="D61" s="54"/>
      <c r="E61" s="33" t="s">
        <v>48</v>
      </c>
      <c r="F61" s="55">
        <f>'Memória de Cálculo'!E59</f>
        <v>45</v>
      </c>
      <c r="G61" s="29">
        <v>11.5</v>
      </c>
      <c r="H61" s="23">
        <f>G61*1.203</f>
        <v>13.8345</v>
      </c>
      <c r="I61" s="29">
        <f>TRUNC(H61*F61,2)</f>
        <v>622.55</v>
      </c>
      <c r="J61" s="30"/>
      <c r="K61" s="31"/>
      <c r="L61" s="323"/>
      <c r="M61" s="340">
        <f>I61/$I$62</f>
        <v>0.7457921533393231</v>
      </c>
      <c r="N61" s="7">
        <f>O61*1.203</f>
        <v>13.8345</v>
      </c>
      <c r="O61" s="18">
        <v>11.5</v>
      </c>
      <c r="Q61" s="7">
        <f>IF($Q$59=1,(H61*1.203)*F61,0)</f>
        <v>748.9306575000002</v>
      </c>
      <c r="R61" s="7">
        <f>IF($R$59=1,(H61*1.299)*F61,0)</f>
        <v>0</v>
      </c>
    </row>
    <row r="62" spans="1:18" ht="15" customHeight="1">
      <c r="A62" s="339"/>
      <c r="B62" s="100"/>
      <c r="C62" s="51" t="s">
        <v>21</v>
      </c>
      <c r="D62" s="54"/>
      <c r="E62" s="101"/>
      <c r="F62" s="55"/>
      <c r="G62" s="29"/>
      <c r="H62" s="29"/>
      <c r="I62" s="35">
        <f>SUM(I60:I61)</f>
        <v>834.75</v>
      </c>
      <c r="J62" s="30"/>
      <c r="K62" s="31"/>
      <c r="L62" s="323"/>
      <c r="M62" s="341">
        <f>I62/$I$63</f>
        <v>0.02855073103210508</v>
      </c>
      <c r="N62" s="7">
        <f t="shared" si="7"/>
        <v>0</v>
      </c>
      <c r="O62" s="7">
        <f>G62</f>
        <v>0</v>
      </c>
      <c r="Q62" s="35">
        <f>SUM(Q60:Q61)</f>
        <v>1004.2183251000001</v>
      </c>
      <c r="R62" s="35">
        <f>SUM(R60:R61)</f>
        <v>0</v>
      </c>
    </row>
    <row r="63" spans="1:18" ht="15" customHeight="1">
      <c r="A63" s="343"/>
      <c r="B63" s="39"/>
      <c r="C63" s="40" t="s">
        <v>99</v>
      </c>
      <c r="D63" s="39"/>
      <c r="E63" s="39"/>
      <c r="F63" s="41"/>
      <c r="G63" s="42"/>
      <c r="H63" s="42"/>
      <c r="I63" s="43">
        <f>I62+I57</f>
        <v>29237.43</v>
      </c>
      <c r="J63" s="30"/>
      <c r="K63" s="31"/>
      <c r="L63" s="323"/>
      <c r="M63" s="344">
        <f>I63/$I$122</f>
        <v>0.07219118518518519</v>
      </c>
      <c r="N63" s="7">
        <f t="shared" si="7"/>
        <v>0</v>
      </c>
      <c r="Q63" s="43">
        <f>Q62+Q57</f>
        <v>1004.2183251000001</v>
      </c>
      <c r="R63" s="43">
        <f>R62+R57</f>
        <v>36895.107235049996</v>
      </c>
    </row>
    <row r="64" spans="1:14" ht="15" customHeight="1">
      <c r="A64" s="339"/>
      <c r="B64" s="25"/>
      <c r="C64" s="95"/>
      <c r="D64" s="25"/>
      <c r="E64" s="25"/>
      <c r="F64" s="24"/>
      <c r="G64" s="23"/>
      <c r="H64" s="23"/>
      <c r="I64" s="23"/>
      <c r="J64" s="24"/>
      <c r="K64" s="23"/>
      <c r="L64" s="321"/>
      <c r="M64" s="347"/>
      <c r="N64" s="7">
        <f t="shared" si="7"/>
        <v>0</v>
      </c>
    </row>
    <row r="65" spans="1:13" ht="15" customHeight="1">
      <c r="A65" s="339"/>
      <c r="B65" s="37" t="s">
        <v>28</v>
      </c>
      <c r="C65" s="45" t="s">
        <v>173</v>
      </c>
      <c r="D65" s="25"/>
      <c r="E65" s="25"/>
      <c r="F65" s="24"/>
      <c r="G65" s="23"/>
      <c r="H65" s="23"/>
      <c r="I65" s="23"/>
      <c r="J65" s="24"/>
      <c r="K65" s="23"/>
      <c r="L65" s="321"/>
      <c r="M65" s="347"/>
    </row>
    <row r="66" spans="1:18" ht="15" customHeight="1">
      <c r="A66" s="339"/>
      <c r="B66" s="36" t="s">
        <v>111</v>
      </c>
      <c r="C66" s="102" t="s">
        <v>100</v>
      </c>
      <c r="D66" s="25"/>
      <c r="E66" s="103"/>
      <c r="F66" s="48"/>
      <c r="G66" s="23"/>
      <c r="H66" s="23"/>
      <c r="I66" s="23"/>
      <c r="J66" s="24"/>
      <c r="K66" s="23"/>
      <c r="L66" s="321"/>
      <c r="M66" s="347"/>
      <c r="N66" s="7">
        <f t="shared" si="7"/>
        <v>0</v>
      </c>
      <c r="Q66" s="326">
        <v>0</v>
      </c>
      <c r="R66" s="326">
        <v>1</v>
      </c>
    </row>
    <row r="67" spans="1:18" ht="30">
      <c r="A67" s="339" t="s">
        <v>101</v>
      </c>
      <c r="B67" s="26" t="s">
        <v>102</v>
      </c>
      <c r="C67" s="104" t="s">
        <v>103</v>
      </c>
      <c r="D67" s="25"/>
      <c r="E67" s="33" t="s">
        <v>48</v>
      </c>
      <c r="F67" s="105">
        <f>'Memória de Cálculo'!E64</f>
        <v>2</v>
      </c>
      <c r="G67" s="23">
        <v>2299.01</v>
      </c>
      <c r="H67" s="23">
        <f>G67*1.299</f>
        <v>2986.41399</v>
      </c>
      <c r="I67" s="29">
        <f>TRUNC(H67*F67,2)</f>
        <v>5972.82</v>
      </c>
      <c r="J67" s="30"/>
      <c r="K67" s="31"/>
      <c r="L67" s="323"/>
      <c r="M67" s="340">
        <f>I67/$I$70</f>
        <v>0.44828740494339386</v>
      </c>
      <c r="N67" s="7">
        <f t="shared" si="7"/>
        <v>2592.2843999999996</v>
      </c>
      <c r="O67" s="18">
        <v>1995.6</v>
      </c>
      <c r="Q67" s="7">
        <f>IF($Q$66=1,(H67*1.203)*F67,0)</f>
        <v>0</v>
      </c>
      <c r="R67" s="7">
        <f>IF($R$66=1,(H67*1.299)*F67,0)</f>
        <v>7758.7035460199995</v>
      </c>
    </row>
    <row r="68" spans="1:18" ht="60">
      <c r="A68" s="339" t="s">
        <v>104</v>
      </c>
      <c r="B68" s="26" t="s">
        <v>105</v>
      </c>
      <c r="C68" s="28" t="s">
        <v>106</v>
      </c>
      <c r="D68" s="25"/>
      <c r="E68" s="33" t="s">
        <v>48</v>
      </c>
      <c r="F68" s="105">
        <f>'Memória de Cálculo'!E65</f>
        <v>2</v>
      </c>
      <c r="G68" s="23">
        <v>924.58</v>
      </c>
      <c r="H68" s="23">
        <v>1703.86</v>
      </c>
      <c r="I68" s="29">
        <f>TRUNC(H68*F68,2)</f>
        <v>3407.72</v>
      </c>
      <c r="J68" s="30"/>
      <c r="K68" s="31"/>
      <c r="L68" s="323"/>
      <c r="M68" s="340">
        <f>I68/$I$70</f>
        <v>0.25576494111218856</v>
      </c>
      <c r="N68" s="7">
        <f t="shared" si="7"/>
        <v>1703.855</v>
      </c>
      <c r="O68" s="18">
        <f>Plan2!B12</f>
        <v>1311.6666666666667</v>
      </c>
      <c r="Q68" s="7">
        <f>IF($Q$66=1,(H68*1.203)*F68,0)</f>
        <v>0</v>
      </c>
      <c r="R68" s="7">
        <f>IF($R$66=1,(H68*1.299)*F68,0)</f>
        <v>4426.62828</v>
      </c>
    </row>
    <row r="69" spans="1:18" ht="15" customHeight="1">
      <c r="A69" s="339" t="s">
        <v>104</v>
      </c>
      <c r="B69" s="26" t="s">
        <v>107</v>
      </c>
      <c r="C69" s="106" t="s">
        <v>110</v>
      </c>
      <c r="D69" s="25"/>
      <c r="E69" s="48" t="s">
        <v>165</v>
      </c>
      <c r="F69" s="105">
        <f>'Memória de Cálculo'!E67</f>
        <v>70</v>
      </c>
      <c r="G69" s="23">
        <v>26.74</v>
      </c>
      <c r="H69" s="23">
        <v>56.33</v>
      </c>
      <c r="I69" s="29">
        <f>TRUNC(H69*F69,2)</f>
        <v>3943.1</v>
      </c>
      <c r="J69" s="30"/>
      <c r="K69" s="31"/>
      <c r="L69" s="323"/>
      <c r="M69" s="340">
        <f>I69/$I$70</f>
        <v>0.2959476539444176</v>
      </c>
      <c r="N69" s="7">
        <f t="shared" si="7"/>
        <v>73.17699999999999</v>
      </c>
      <c r="O69" s="18">
        <f>Plan2!B20</f>
        <v>56.333333333333336</v>
      </c>
      <c r="Q69" s="7">
        <f>IF($Q$66=1,(H69*1.203)*F69,0)</f>
        <v>0</v>
      </c>
      <c r="R69" s="7">
        <f>IF($R$66=1,(H69*1.299)*F69,0)</f>
        <v>5122.086899999999</v>
      </c>
    </row>
    <row r="70" spans="1:18" ht="15" customHeight="1">
      <c r="A70" s="339"/>
      <c r="B70" s="26"/>
      <c r="C70" s="107" t="s">
        <v>21</v>
      </c>
      <c r="D70" s="25"/>
      <c r="E70" s="48"/>
      <c r="F70" s="105"/>
      <c r="G70" s="23"/>
      <c r="H70" s="23"/>
      <c r="I70" s="38">
        <f>SUM(I67:I69)</f>
        <v>13323.64</v>
      </c>
      <c r="J70" s="24"/>
      <c r="K70" s="23"/>
      <c r="L70" s="321"/>
      <c r="M70" s="341">
        <f>I70/$I$92</f>
        <v>0.5079221063402011</v>
      </c>
      <c r="N70" s="7">
        <f t="shared" si="7"/>
        <v>0</v>
      </c>
      <c r="O70" s="18"/>
      <c r="Q70" s="38">
        <f>SUM(Q67:Q69)</f>
        <v>0</v>
      </c>
      <c r="R70" s="38">
        <f>SUM(R67:R69)</f>
        <v>17307.418726019998</v>
      </c>
    </row>
    <row r="71" spans="1:15" ht="15" customHeight="1">
      <c r="A71" s="339"/>
      <c r="B71" s="26"/>
      <c r="C71" s="107"/>
      <c r="D71" s="25"/>
      <c r="E71" s="48"/>
      <c r="F71" s="105"/>
      <c r="G71" s="23"/>
      <c r="H71" s="23"/>
      <c r="I71" s="23"/>
      <c r="J71" s="24"/>
      <c r="K71" s="23"/>
      <c r="L71" s="321"/>
      <c r="M71" s="347"/>
      <c r="N71" s="7">
        <f t="shared" si="7"/>
        <v>0</v>
      </c>
      <c r="O71" s="18"/>
    </row>
    <row r="72" spans="1:18" ht="15" customHeight="1">
      <c r="A72" s="348"/>
      <c r="B72" s="36" t="s">
        <v>112</v>
      </c>
      <c r="C72" s="108" t="s">
        <v>113</v>
      </c>
      <c r="D72" s="25"/>
      <c r="E72" s="20"/>
      <c r="F72" s="48"/>
      <c r="G72" s="23"/>
      <c r="H72" s="23"/>
      <c r="I72" s="23"/>
      <c r="J72" s="24"/>
      <c r="K72" s="23"/>
      <c r="L72" s="321"/>
      <c r="M72" s="347"/>
      <c r="N72" s="7">
        <f t="shared" si="7"/>
        <v>0</v>
      </c>
      <c r="O72" s="18"/>
      <c r="Q72" s="326">
        <v>0</v>
      </c>
      <c r="R72" s="326">
        <v>1</v>
      </c>
    </row>
    <row r="73" spans="1:18" ht="30">
      <c r="A73" s="348" t="s">
        <v>114</v>
      </c>
      <c r="B73" s="27" t="s">
        <v>115</v>
      </c>
      <c r="C73" s="28" t="s">
        <v>116</v>
      </c>
      <c r="D73" s="25"/>
      <c r="E73" s="109" t="s">
        <v>24</v>
      </c>
      <c r="F73" s="105">
        <f>'Memória de Cálculo'!E70</f>
        <v>40</v>
      </c>
      <c r="G73" s="23">
        <v>2.1</v>
      </c>
      <c r="H73" s="23">
        <f>G73*1.299</f>
        <v>2.7279</v>
      </c>
      <c r="I73" s="29">
        <f>TRUNC(H73*F73,2)</f>
        <v>109.11</v>
      </c>
      <c r="J73" s="24"/>
      <c r="K73" s="23"/>
      <c r="L73" s="321"/>
      <c r="M73" s="347">
        <f>I73/I75</f>
        <v>0.3977616565199956</v>
      </c>
      <c r="N73" s="7">
        <f t="shared" si="7"/>
        <v>2.7279</v>
      </c>
      <c r="O73" s="18">
        <v>2.1</v>
      </c>
      <c r="Q73" s="7">
        <f>IF($Q$72=1,(H73*1.203)*F73,0)</f>
        <v>0</v>
      </c>
      <c r="R73" s="7">
        <f>IF($R$72=1,(H73*1.299)*F73,0)</f>
        <v>141.741684</v>
      </c>
    </row>
    <row r="74" spans="1:18" ht="30">
      <c r="A74" s="339">
        <v>88547</v>
      </c>
      <c r="B74" s="27" t="s">
        <v>117</v>
      </c>
      <c r="C74" s="28" t="s">
        <v>118</v>
      </c>
      <c r="D74" s="25"/>
      <c r="E74" s="33" t="s">
        <v>48</v>
      </c>
      <c r="F74" s="105">
        <f>'Memória de Cálculo'!E71</f>
        <v>2</v>
      </c>
      <c r="G74" s="23">
        <v>63.59</v>
      </c>
      <c r="H74" s="23">
        <f>G74*1.299</f>
        <v>82.60341</v>
      </c>
      <c r="I74" s="29">
        <f>TRUNC(H74*F74,2)</f>
        <v>165.2</v>
      </c>
      <c r="J74" s="24"/>
      <c r="K74" s="23"/>
      <c r="L74" s="321"/>
      <c r="M74" s="347">
        <f>I74/I75</f>
        <v>0.6022383434800044</v>
      </c>
      <c r="N74" s="7">
        <f t="shared" si="7"/>
        <v>82.60341</v>
      </c>
      <c r="O74" s="18">
        <v>63.59</v>
      </c>
      <c r="Q74" s="7">
        <f>IF($Q$72=1,(H74*1.203)*F74,0)</f>
        <v>0</v>
      </c>
      <c r="R74" s="7">
        <f>IF($R$72=1,(H74*1.299)*F74,0)</f>
        <v>214.60365918</v>
      </c>
    </row>
    <row r="75" spans="1:18" ht="15" customHeight="1">
      <c r="A75" s="339"/>
      <c r="B75" s="97"/>
      <c r="C75" s="110" t="s">
        <v>21</v>
      </c>
      <c r="D75" s="25"/>
      <c r="E75" s="98"/>
      <c r="F75" s="105"/>
      <c r="G75" s="23"/>
      <c r="H75" s="23"/>
      <c r="I75" s="38">
        <f>SUM(I73:I74)</f>
        <v>274.31</v>
      </c>
      <c r="J75" s="24"/>
      <c r="K75" s="23"/>
      <c r="L75" s="321"/>
      <c r="M75" s="341">
        <f>I75/$I$92</f>
        <v>0.010457210866563534</v>
      </c>
      <c r="N75" s="7">
        <f t="shared" si="7"/>
        <v>0</v>
      </c>
      <c r="O75" s="18"/>
      <c r="Q75" s="38">
        <f>SUM(Q73:Q74)</f>
        <v>0</v>
      </c>
      <c r="R75" s="38">
        <f>SUM(R73:R74)</f>
        <v>356.34534318</v>
      </c>
    </row>
    <row r="76" spans="1:14" ht="15" customHeight="1">
      <c r="A76" s="339"/>
      <c r="B76" s="25"/>
      <c r="C76" s="95"/>
      <c r="D76" s="25"/>
      <c r="E76" s="25"/>
      <c r="F76" s="24"/>
      <c r="G76" s="23"/>
      <c r="H76" s="23"/>
      <c r="I76" s="23"/>
      <c r="J76" s="24"/>
      <c r="K76" s="23"/>
      <c r="L76" s="321"/>
      <c r="M76" s="347"/>
      <c r="N76" s="7">
        <f t="shared" si="7"/>
        <v>0</v>
      </c>
    </row>
    <row r="77" spans="1:18" ht="15" customHeight="1">
      <c r="A77" s="339"/>
      <c r="B77" s="36" t="s">
        <v>174</v>
      </c>
      <c r="C77" s="111" t="s">
        <v>120</v>
      </c>
      <c r="D77" s="25"/>
      <c r="E77" s="25"/>
      <c r="F77" s="24"/>
      <c r="G77" s="23"/>
      <c r="H77" s="23"/>
      <c r="I77" s="23"/>
      <c r="J77" s="24"/>
      <c r="K77" s="23"/>
      <c r="L77" s="321"/>
      <c r="M77" s="347"/>
      <c r="N77" s="7">
        <f t="shared" si="7"/>
        <v>0</v>
      </c>
      <c r="Q77" s="326">
        <v>0</v>
      </c>
      <c r="R77" s="326">
        <v>1</v>
      </c>
    </row>
    <row r="78" spans="1:18" ht="45">
      <c r="A78" s="339" t="s">
        <v>121</v>
      </c>
      <c r="B78" s="27" t="s">
        <v>175</v>
      </c>
      <c r="C78" s="112" t="s">
        <v>122</v>
      </c>
      <c r="D78" s="25"/>
      <c r="E78" s="20" t="s">
        <v>24</v>
      </c>
      <c r="F78" s="24">
        <f>'Memória de Cálculo'!E74</f>
        <v>80</v>
      </c>
      <c r="G78" s="23">
        <v>45.86</v>
      </c>
      <c r="H78" s="23">
        <f>G78*1.299</f>
        <v>59.57214</v>
      </c>
      <c r="I78" s="29">
        <f>TRUNC(H78*F78,2)</f>
        <v>4765.77</v>
      </c>
      <c r="J78" s="24"/>
      <c r="K78" s="23"/>
      <c r="L78" s="321"/>
      <c r="M78" s="347">
        <f>I78/$I$80</f>
        <v>0.440000221580255</v>
      </c>
      <c r="N78" s="7">
        <f t="shared" si="7"/>
        <v>59.57214</v>
      </c>
      <c r="O78" s="96">
        <v>45.86</v>
      </c>
      <c r="Q78" s="7">
        <f>IF($Q$77=1,(H78*1.203)*F78,0)</f>
        <v>0</v>
      </c>
      <c r="R78" s="7">
        <f>IF($R$77=1,(H78*1.299)*F78,0)</f>
        <v>6190.7367888</v>
      </c>
    </row>
    <row r="79" spans="1:18" ht="45">
      <c r="A79" s="339" t="s">
        <v>123</v>
      </c>
      <c r="B79" s="27" t="s">
        <v>176</v>
      </c>
      <c r="C79" s="113" t="s">
        <v>124</v>
      </c>
      <c r="D79" s="25"/>
      <c r="E79" s="20" t="s">
        <v>26</v>
      </c>
      <c r="F79" s="24">
        <f>'Memória de Cálculo'!E75</f>
        <v>6</v>
      </c>
      <c r="G79" s="23">
        <v>778.23</v>
      </c>
      <c r="H79" s="23">
        <f>G79*1.299</f>
        <v>1010.92077</v>
      </c>
      <c r="I79" s="29">
        <f>TRUNC(H79*F79,2)</f>
        <v>6065.52</v>
      </c>
      <c r="J79" s="24"/>
      <c r="K79" s="23"/>
      <c r="L79" s="321"/>
      <c r="M79" s="347">
        <f>I79/$I$80</f>
        <v>0.559999778419745</v>
      </c>
      <c r="N79" s="7">
        <f t="shared" si="7"/>
        <v>1010.92077</v>
      </c>
      <c r="O79" s="96">
        <v>778.23</v>
      </c>
      <c r="Q79" s="7">
        <f>IF($Q$77=1,(H79*1.203)*F79,0)</f>
        <v>0</v>
      </c>
      <c r="R79" s="7">
        <f>IF($R$77=1,(H79*1.299)*F79,0)</f>
        <v>7879.116481379999</v>
      </c>
    </row>
    <row r="80" spans="1:18" ht="15" customHeight="1">
      <c r="A80" s="339"/>
      <c r="B80" s="36"/>
      <c r="C80" s="110" t="s">
        <v>21</v>
      </c>
      <c r="D80" s="25"/>
      <c r="E80" s="25"/>
      <c r="F80" s="24"/>
      <c r="G80" s="23"/>
      <c r="H80" s="23"/>
      <c r="I80" s="38">
        <f>SUM(I78:I79)</f>
        <v>10831.29</v>
      </c>
      <c r="J80" s="24"/>
      <c r="K80" s="23"/>
      <c r="L80" s="321"/>
      <c r="M80" s="341">
        <f>I80/$I$92</f>
        <v>0.4129090572232181</v>
      </c>
      <c r="N80" s="7">
        <f t="shared" si="7"/>
        <v>0</v>
      </c>
      <c r="Q80" s="38">
        <f>SUM(Q78:Q79)</f>
        <v>0</v>
      </c>
      <c r="R80" s="38">
        <f>SUM(R78:R79)</f>
        <v>14069.85327018</v>
      </c>
    </row>
    <row r="81" spans="1:13" ht="15" customHeight="1">
      <c r="A81" s="339"/>
      <c r="B81" s="36"/>
      <c r="C81" s="110"/>
      <c r="D81" s="25"/>
      <c r="E81" s="25"/>
      <c r="F81" s="24"/>
      <c r="G81" s="23"/>
      <c r="H81" s="23"/>
      <c r="I81" s="38"/>
      <c r="J81" s="24"/>
      <c r="K81" s="23"/>
      <c r="L81" s="321"/>
      <c r="M81" s="341"/>
    </row>
    <row r="82" spans="1:18" ht="15" customHeight="1">
      <c r="A82" s="339"/>
      <c r="B82" s="36" t="s">
        <v>182</v>
      </c>
      <c r="C82" s="114" t="s">
        <v>341</v>
      </c>
      <c r="D82" s="25"/>
      <c r="E82" s="25"/>
      <c r="F82" s="24"/>
      <c r="G82" s="23"/>
      <c r="H82" s="23"/>
      <c r="I82" s="38"/>
      <c r="J82" s="24"/>
      <c r="K82" s="23"/>
      <c r="L82" s="321"/>
      <c r="M82" s="341"/>
      <c r="Q82" s="326">
        <v>1</v>
      </c>
      <c r="R82" s="326">
        <v>0</v>
      </c>
    </row>
    <row r="83" spans="1:18" ht="15">
      <c r="A83" s="339">
        <v>9844</v>
      </c>
      <c r="B83" s="26" t="s">
        <v>183</v>
      </c>
      <c r="C83" s="28" t="s">
        <v>218</v>
      </c>
      <c r="D83" s="25"/>
      <c r="E83" s="33" t="s">
        <v>24</v>
      </c>
      <c r="F83" s="24">
        <f>'Memória de Cálculo'!E79</f>
        <v>24</v>
      </c>
      <c r="G83" s="23">
        <v>9.26</v>
      </c>
      <c r="H83" s="23">
        <f aca="true" t="shared" si="8" ref="H83:H90">G83*1.203</f>
        <v>11.13978</v>
      </c>
      <c r="I83" s="29">
        <f aca="true" t="shared" si="9" ref="I83:I90">TRUNC(H83*F83,2)</f>
        <v>267.35</v>
      </c>
      <c r="J83" s="24"/>
      <c r="K83" s="23"/>
      <c r="L83" s="321"/>
      <c r="M83" s="340">
        <f aca="true" t="shared" si="10" ref="M83:M89">I83/$I$91</f>
        <v>0.14832835854018486</v>
      </c>
      <c r="N83" s="7">
        <f aca="true" t="shared" si="11" ref="N83:N90">O83*1.203</f>
        <v>11.13978</v>
      </c>
      <c r="O83" s="96">
        <v>9.26</v>
      </c>
      <c r="Q83" s="7">
        <f aca="true" t="shared" si="12" ref="Q83:Q90">IF($Q$82=1,(H83*1.203)*F83,0)</f>
        <v>321.62772816</v>
      </c>
      <c r="R83" s="7">
        <f aca="true" t="shared" si="13" ref="R83:R90">IF($R$82=1,(H83*1.299)*F83,0)</f>
        <v>0</v>
      </c>
    </row>
    <row r="84" spans="1:18" ht="30">
      <c r="A84" s="339">
        <v>1845</v>
      </c>
      <c r="B84" s="26" t="s">
        <v>184</v>
      </c>
      <c r="C84" s="28" t="s">
        <v>85</v>
      </c>
      <c r="D84" s="25"/>
      <c r="E84" s="33" t="s">
        <v>48</v>
      </c>
      <c r="F84" s="24">
        <f>'Memória de Cálculo'!E80</f>
        <v>8</v>
      </c>
      <c r="G84" s="23">
        <v>11.09</v>
      </c>
      <c r="H84" s="23">
        <f t="shared" si="8"/>
        <v>13.34127</v>
      </c>
      <c r="I84" s="29">
        <f t="shared" si="9"/>
        <v>106.73</v>
      </c>
      <c r="J84" s="24"/>
      <c r="K84" s="23"/>
      <c r="L84" s="321"/>
      <c r="M84" s="340">
        <f t="shared" si="10"/>
        <v>0.05921483339066366</v>
      </c>
      <c r="N84" s="7">
        <f t="shared" si="11"/>
        <v>13.34127</v>
      </c>
      <c r="O84" s="96">
        <v>11.09</v>
      </c>
      <c r="Q84" s="7">
        <f t="shared" si="12"/>
        <v>128.39638248</v>
      </c>
      <c r="R84" s="7">
        <f t="shared" si="13"/>
        <v>0</v>
      </c>
    </row>
    <row r="85" spans="1:18" ht="15">
      <c r="A85" s="339">
        <v>48</v>
      </c>
      <c r="B85" s="26" t="s">
        <v>185</v>
      </c>
      <c r="C85" s="28" t="s">
        <v>86</v>
      </c>
      <c r="D85" s="25"/>
      <c r="E85" s="33" t="s">
        <v>48</v>
      </c>
      <c r="F85" s="24">
        <f>'Memória de Cálculo'!E81</f>
        <v>6</v>
      </c>
      <c r="G85" s="23">
        <v>13.16</v>
      </c>
      <c r="H85" s="23">
        <f t="shared" si="8"/>
        <v>15.83148</v>
      </c>
      <c r="I85" s="29">
        <f t="shared" si="9"/>
        <v>94.98</v>
      </c>
      <c r="J85" s="24"/>
      <c r="K85" s="23"/>
      <c r="L85" s="321"/>
      <c r="M85" s="340">
        <f t="shared" si="10"/>
        <v>0.05269582006413599</v>
      </c>
      <c r="N85" s="7">
        <f t="shared" si="11"/>
        <v>15.83148</v>
      </c>
      <c r="O85" s="18">
        <v>13.16</v>
      </c>
      <c r="Q85" s="7">
        <f t="shared" si="12"/>
        <v>114.27162264000002</v>
      </c>
      <c r="R85" s="7">
        <f t="shared" si="13"/>
        <v>0</v>
      </c>
    </row>
    <row r="86" spans="1:18" ht="15">
      <c r="A86" s="339">
        <v>52</v>
      </c>
      <c r="B86" s="26" t="s">
        <v>186</v>
      </c>
      <c r="C86" s="28" t="s">
        <v>126</v>
      </c>
      <c r="D86" s="25"/>
      <c r="E86" s="33" t="s">
        <v>48</v>
      </c>
      <c r="F86" s="24">
        <f>'Memória de Cálculo'!E82</f>
        <v>2</v>
      </c>
      <c r="G86" s="23">
        <v>6.57</v>
      </c>
      <c r="H86" s="23">
        <f t="shared" si="8"/>
        <v>7.903710000000001</v>
      </c>
      <c r="I86" s="29">
        <f t="shared" si="9"/>
        <v>15.8</v>
      </c>
      <c r="J86" s="24"/>
      <c r="K86" s="23"/>
      <c r="L86" s="321"/>
      <c r="M86" s="340">
        <f t="shared" si="10"/>
        <v>0.008765992388011673</v>
      </c>
      <c r="N86" s="7">
        <f t="shared" si="11"/>
        <v>7.903710000000001</v>
      </c>
      <c r="O86" s="96">
        <v>6.57</v>
      </c>
      <c r="Q86" s="7">
        <f t="shared" si="12"/>
        <v>19.016326260000003</v>
      </c>
      <c r="R86" s="7">
        <f t="shared" si="13"/>
        <v>0</v>
      </c>
    </row>
    <row r="87" spans="1:18" ht="30">
      <c r="A87" s="339">
        <v>89610</v>
      </c>
      <c r="B87" s="26" t="s">
        <v>187</v>
      </c>
      <c r="C87" s="32" t="s">
        <v>127</v>
      </c>
      <c r="D87" s="25"/>
      <c r="E87" s="33" t="s">
        <v>48</v>
      </c>
      <c r="F87" s="24">
        <f>'Memória de Cálculo'!E83</f>
        <v>4</v>
      </c>
      <c r="G87" s="23">
        <v>13.21</v>
      </c>
      <c r="H87" s="23">
        <f t="shared" si="8"/>
        <v>15.891630000000003</v>
      </c>
      <c r="I87" s="29">
        <f t="shared" si="9"/>
        <v>63.56</v>
      </c>
      <c r="J87" s="24"/>
      <c r="K87" s="23"/>
      <c r="L87" s="321"/>
      <c r="M87" s="340">
        <f t="shared" si="10"/>
        <v>0.035263701024178605</v>
      </c>
      <c r="N87" s="7">
        <f t="shared" si="11"/>
        <v>15.891630000000003</v>
      </c>
      <c r="O87" s="18">
        <v>13.21</v>
      </c>
      <c r="Q87" s="7">
        <f t="shared" si="12"/>
        <v>76.47052356000002</v>
      </c>
      <c r="R87" s="7">
        <f t="shared" si="13"/>
        <v>0</v>
      </c>
    </row>
    <row r="88" spans="1:18" ht="15">
      <c r="A88" s="339">
        <v>6028</v>
      </c>
      <c r="B88" s="26" t="s">
        <v>188</v>
      </c>
      <c r="C88" s="28" t="s">
        <v>128</v>
      </c>
      <c r="D88" s="25"/>
      <c r="E88" s="33" t="s">
        <v>48</v>
      </c>
      <c r="F88" s="24">
        <f>'Memória de Cálculo'!E84</f>
        <v>4</v>
      </c>
      <c r="G88" s="23">
        <v>77.33</v>
      </c>
      <c r="H88" s="23">
        <f t="shared" si="8"/>
        <v>93.02799</v>
      </c>
      <c r="I88" s="29">
        <f t="shared" si="9"/>
        <v>372.11</v>
      </c>
      <c r="J88" s="24"/>
      <c r="K88" s="23"/>
      <c r="L88" s="321"/>
      <c r="M88" s="340">
        <f t="shared" si="10"/>
        <v>0.2064502169305711</v>
      </c>
      <c r="N88" s="7">
        <f t="shared" si="11"/>
        <v>93.02799</v>
      </c>
      <c r="O88" s="96">
        <v>77.33</v>
      </c>
      <c r="Q88" s="7">
        <f t="shared" si="12"/>
        <v>447.65068788</v>
      </c>
      <c r="R88" s="7">
        <f t="shared" si="13"/>
        <v>0</v>
      </c>
    </row>
    <row r="89" spans="1:18" ht="15">
      <c r="A89" s="339">
        <v>9910</v>
      </c>
      <c r="B89" s="26" t="s">
        <v>189</v>
      </c>
      <c r="C89" s="28" t="s">
        <v>129</v>
      </c>
      <c r="D89" s="25"/>
      <c r="E89" s="33" t="s">
        <v>48</v>
      </c>
      <c r="F89" s="24">
        <f>'Memória de Cálculo'!E85</f>
        <v>4</v>
      </c>
      <c r="G89" s="23">
        <v>49.14</v>
      </c>
      <c r="H89" s="23">
        <f t="shared" si="8"/>
        <v>59.11542000000001</v>
      </c>
      <c r="I89" s="29">
        <f t="shared" si="9"/>
        <v>236.46</v>
      </c>
      <c r="J89" s="24"/>
      <c r="K89" s="23"/>
      <c r="L89" s="321"/>
      <c r="M89" s="340">
        <f t="shared" si="10"/>
        <v>0.13119028861197723</v>
      </c>
      <c r="N89" s="7">
        <f t="shared" si="11"/>
        <v>59.11542000000001</v>
      </c>
      <c r="O89" s="18">
        <v>49.14</v>
      </c>
      <c r="Q89" s="7">
        <f t="shared" si="12"/>
        <v>284.46340104000006</v>
      </c>
      <c r="R89" s="7">
        <f t="shared" si="13"/>
        <v>0</v>
      </c>
    </row>
    <row r="90" spans="1:18" ht="15">
      <c r="A90" s="339">
        <v>11871</v>
      </c>
      <c r="B90" s="26" t="s">
        <v>226</v>
      </c>
      <c r="C90" s="28" t="s">
        <v>227</v>
      </c>
      <c r="D90" s="25"/>
      <c r="E90" s="33" t="s">
        <v>48</v>
      </c>
      <c r="F90" s="24">
        <v>2</v>
      </c>
      <c r="G90" s="23">
        <v>268.26</v>
      </c>
      <c r="H90" s="23">
        <f t="shared" si="8"/>
        <v>322.71678</v>
      </c>
      <c r="I90" s="29">
        <f t="shared" si="9"/>
        <v>645.43</v>
      </c>
      <c r="J90" s="24"/>
      <c r="K90" s="23"/>
      <c r="L90" s="321"/>
      <c r="M90" s="340">
        <f>I90/$I$91</f>
        <v>0.3580907890502768</v>
      </c>
      <c r="N90" s="7">
        <f t="shared" si="11"/>
        <v>322.71678</v>
      </c>
      <c r="O90" s="18">
        <v>268.26</v>
      </c>
      <c r="Q90" s="7">
        <f t="shared" si="12"/>
        <v>776.4565726800001</v>
      </c>
      <c r="R90" s="7">
        <f t="shared" si="13"/>
        <v>0</v>
      </c>
    </row>
    <row r="91" spans="1:18" ht="15" customHeight="1">
      <c r="A91" s="339"/>
      <c r="B91" s="36"/>
      <c r="C91" s="110" t="s">
        <v>21</v>
      </c>
      <c r="D91" s="25"/>
      <c r="E91" s="25"/>
      <c r="F91" s="24"/>
      <c r="G91" s="23"/>
      <c r="H91" s="23"/>
      <c r="I91" s="38">
        <f>SUM(I83:I90)</f>
        <v>1802.42</v>
      </c>
      <c r="J91" s="24"/>
      <c r="K91" s="23"/>
      <c r="L91" s="321"/>
      <c r="M91" s="341">
        <f>I91/$I$92</f>
        <v>0.06871162557001731</v>
      </c>
      <c r="Q91" s="38">
        <f>SUM(Q83:Q90)</f>
        <v>2168.3532447000002</v>
      </c>
      <c r="R91" s="38">
        <f>SUM(R83:R90)</f>
        <v>0</v>
      </c>
    </row>
    <row r="92" spans="1:18" ht="15" customHeight="1">
      <c r="A92" s="343"/>
      <c r="B92" s="39"/>
      <c r="C92" s="40" t="s">
        <v>170</v>
      </c>
      <c r="D92" s="39"/>
      <c r="E92" s="39"/>
      <c r="F92" s="41"/>
      <c r="G92" s="42"/>
      <c r="H92" s="42"/>
      <c r="I92" s="43">
        <f>I91+I80+I75+I70</f>
        <v>26231.66</v>
      </c>
      <c r="J92" s="30"/>
      <c r="K92" s="31"/>
      <c r="L92" s="323"/>
      <c r="M92" s="344">
        <f>I92/$I$122</f>
        <v>0.06476953086419752</v>
      </c>
      <c r="Q92" s="43">
        <f>Q91+Q80+Q75+Q70</f>
        <v>2168.3532447000002</v>
      </c>
      <c r="R92" s="43">
        <f>R91+R80+R75+R70</f>
        <v>31733.617339379998</v>
      </c>
    </row>
    <row r="93" spans="1:13" ht="15" customHeight="1">
      <c r="A93" s="342"/>
      <c r="B93" s="37"/>
      <c r="C93" s="45" t="s">
        <v>213</v>
      </c>
      <c r="D93" s="37"/>
      <c r="E93" s="37"/>
      <c r="F93" s="22"/>
      <c r="G93" s="23"/>
      <c r="H93" s="23"/>
      <c r="I93" s="38"/>
      <c r="J93" s="24"/>
      <c r="K93" s="23"/>
      <c r="L93" s="321"/>
      <c r="M93" s="345"/>
    </row>
    <row r="94" spans="1:13" ht="15" customHeight="1">
      <c r="A94" s="339"/>
      <c r="B94" s="37" t="s">
        <v>31</v>
      </c>
      <c r="C94" s="45" t="s">
        <v>173</v>
      </c>
      <c r="D94" s="25"/>
      <c r="E94" s="25"/>
      <c r="F94" s="24"/>
      <c r="G94" s="23"/>
      <c r="H94" s="23"/>
      <c r="I94" s="23"/>
      <c r="J94" s="24"/>
      <c r="K94" s="23"/>
      <c r="L94" s="321"/>
      <c r="M94" s="347"/>
    </row>
    <row r="95" spans="1:18" ht="15" customHeight="1">
      <c r="A95" s="339"/>
      <c r="B95" s="36" t="s">
        <v>119</v>
      </c>
      <c r="C95" s="102" t="s">
        <v>100</v>
      </c>
      <c r="D95" s="25"/>
      <c r="E95" s="103"/>
      <c r="F95" s="48"/>
      <c r="G95" s="23"/>
      <c r="H95" s="23"/>
      <c r="I95" s="23"/>
      <c r="J95" s="24"/>
      <c r="K95" s="23"/>
      <c r="L95" s="321"/>
      <c r="M95" s="347"/>
      <c r="Q95" s="326">
        <v>0</v>
      </c>
      <c r="R95" s="326">
        <v>1</v>
      </c>
    </row>
    <row r="96" spans="1:18" ht="30">
      <c r="A96" s="339" t="s">
        <v>101</v>
      </c>
      <c r="B96" s="26" t="s">
        <v>192</v>
      </c>
      <c r="C96" s="104" t="s">
        <v>103</v>
      </c>
      <c r="D96" s="25"/>
      <c r="E96" s="33" t="s">
        <v>48</v>
      </c>
      <c r="F96" s="105">
        <f>'Memória de Cálculo'!E90</f>
        <v>1</v>
      </c>
      <c r="G96" s="23">
        <v>2299.01</v>
      </c>
      <c r="H96" s="23">
        <f>G96*1.299</f>
        <v>2986.41399</v>
      </c>
      <c r="I96" s="29">
        <f>TRUNC(H96*F96,2)</f>
        <v>2986.41</v>
      </c>
      <c r="J96" s="30"/>
      <c r="K96" s="31"/>
      <c r="L96" s="323"/>
      <c r="M96" s="340">
        <f>I96/$I$99</f>
        <v>0.41182943831473734</v>
      </c>
      <c r="N96" s="7">
        <f>O96*1.299</f>
        <v>0</v>
      </c>
      <c r="Q96" s="7">
        <f>IF($Q$95=1,(H96*1.203)*F96,0)</f>
        <v>0</v>
      </c>
      <c r="R96" s="7">
        <f>IF($R$95=1,(H96*1.299)*F96,0)</f>
        <v>3879.3517730099998</v>
      </c>
    </row>
    <row r="97" spans="1:18" ht="60">
      <c r="A97" s="339" t="s">
        <v>104</v>
      </c>
      <c r="B97" s="26" t="s">
        <v>193</v>
      </c>
      <c r="C97" s="28" t="s">
        <v>106</v>
      </c>
      <c r="D97" s="25"/>
      <c r="E97" s="33" t="s">
        <v>48</v>
      </c>
      <c r="F97" s="105">
        <f>'Memória de Cálculo'!E91</f>
        <v>1</v>
      </c>
      <c r="G97" s="23">
        <v>924.58</v>
      </c>
      <c r="H97" s="23">
        <v>1703.86</v>
      </c>
      <c r="I97" s="29">
        <f>TRUNC(H97*F97,2)</f>
        <v>1703.86</v>
      </c>
      <c r="J97" s="30"/>
      <c r="K97" s="31"/>
      <c r="L97" s="323"/>
      <c r="M97" s="340">
        <f>I97/$I$99</f>
        <v>0.2349642904915763</v>
      </c>
      <c r="N97" s="7">
        <f>O97*1.299</f>
        <v>1703.855</v>
      </c>
      <c r="O97" s="7">
        <f>Plan2!B12</f>
        <v>1311.6666666666667</v>
      </c>
      <c r="Q97" s="7">
        <f>IF($Q$95=1,(H97*1.203)*F97,0)</f>
        <v>0</v>
      </c>
      <c r="R97" s="7">
        <f>IF($R$95=1,(H97*1.299)*F97,0)</f>
        <v>2213.31414</v>
      </c>
    </row>
    <row r="98" spans="1:18" ht="15" customHeight="1">
      <c r="A98" s="339" t="s">
        <v>104</v>
      </c>
      <c r="B98" s="26" t="s">
        <v>194</v>
      </c>
      <c r="C98" s="106" t="s">
        <v>110</v>
      </c>
      <c r="D98" s="25"/>
      <c r="E98" s="48" t="s">
        <v>165</v>
      </c>
      <c r="F98" s="105">
        <f>'Memória de Cálculo'!E93</f>
        <v>35</v>
      </c>
      <c r="G98" s="23">
        <v>26.74</v>
      </c>
      <c r="H98" s="23">
        <v>73.18</v>
      </c>
      <c r="I98" s="29">
        <f>TRUNC(H98*F98,2)</f>
        <v>2561.3</v>
      </c>
      <c r="J98" s="30"/>
      <c r="K98" s="31"/>
      <c r="L98" s="323"/>
      <c r="M98" s="340">
        <f>I98/$I$99</f>
        <v>0.35320627119368636</v>
      </c>
      <c r="N98" s="7">
        <f>O98*1.299</f>
        <v>73.17699999999999</v>
      </c>
      <c r="O98" s="7">
        <f>Plan2!B20</f>
        <v>56.333333333333336</v>
      </c>
      <c r="Q98" s="7">
        <f>IF($Q$95=1,(H98*1.203)*F98,0)</f>
        <v>0</v>
      </c>
      <c r="R98" s="7">
        <f>IF($R$95=1,(H98*1.299)*F98,0)</f>
        <v>3327.1287</v>
      </c>
    </row>
    <row r="99" spans="1:18" ht="15" customHeight="1">
      <c r="A99" s="339"/>
      <c r="B99" s="26"/>
      <c r="C99" s="107" t="s">
        <v>21</v>
      </c>
      <c r="D99" s="25"/>
      <c r="E99" s="48"/>
      <c r="F99" s="105"/>
      <c r="G99" s="23"/>
      <c r="H99" s="23"/>
      <c r="I99" s="38">
        <f>SUM(I96:I98)</f>
        <v>7251.57</v>
      </c>
      <c r="J99" s="24"/>
      <c r="K99" s="23"/>
      <c r="L99" s="321"/>
      <c r="M99" s="341">
        <f>I99/$I$121</f>
        <v>0.5290973364804769</v>
      </c>
      <c r="Q99" s="38">
        <f>SUM(Q96:Q98)</f>
        <v>0</v>
      </c>
      <c r="R99" s="38">
        <f>SUM(R96:R98)</f>
        <v>9419.794613009999</v>
      </c>
    </row>
    <row r="100" spans="1:13" ht="15" customHeight="1">
      <c r="A100" s="339"/>
      <c r="B100" s="26"/>
      <c r="C100" s="107"/>
      <c r="D100" s="25"/>
      <c r="E100" s="48"/>
      <c r="F100" s="105"/>
      <c r="G100" s="23"/>
      <c r="H100" s="23"/>
      <c r="I100" s="23"/>
      <c r="J100" s="24"/>
      <c r="K100" s="23"/>
      <c r="L100" s="321"/>
      <c r="M100" s="347"/>
    </row>
    <row r="101" spans="1:18" ht="15" customHeight="1">
      <c r="A101" s="348"/>
      <c r="B101" s="36" t="s">
        <v>159</v>
      </c>
      <c r="C101" s="108" t="s">
        <v>113</v>
      </c>
      <c r="D101" s="25"/>
      <c r="E101" s="20"/>
      <c r="F101" s="48"/>
      <c r="G101" s="23"/>
      <c r="H101" s="23"/>
      <c r="I101" s="23"/>
      <c r="J101" s="24"/>
      <c r="K101" s="23"/>
      <c r="L101" s="321"/>
      <c r="M101" s="347"/>
      <c r="Q101" s="326">
        <v>0</v>
      </c>
      <c r="R101" s="326">
        <v>1</v>
      </c>
    </row>
    <row r="102" spans="1:18" ht="30">
      <c r="A102" s="348" t="s">
        <v>114</v>
      </c>
      <c r="B102" s="27" t="s">
        <v>196</v>
      </c>
      <c r="C102" s="28" t="s">
        <v>116</v>
      </c>
      <c r="D102" s="25"/>
      <c r="E102" s="109" t="s">
        <v>24</v>
      </c>
      <c r="F102" s="105">
        <f>'Memória de Cálculo'!E96</f>
        <v>20</v>
      </c>
      <c r="G102" s="23">
        <v>2.1</v>
      </c>
      <c r="H102" s="23">
        <f>G102*1.299</f>
        <v>2.7279</v>
      </c>
      <c r="I102" s="29">
        <f>TRUNC(H102*F102,2)</f>
        <v>54.55</v>
      </c>
      <c r="J102" s="24"/>
      <c r="K102" s="23"/>
      <c r="L102" s="321"/>
      <c r="M102" s="347">
        <f>I102/I104</f>
        <v>0.39773970105723666</v>
      </c>
      <c r="Q102" s="7">
        <f>IF($Q$101=1,(H102*1.203)*F102,0)</f>
        <v>0</v>
      </c>
      <c r="R102" s="7">
        <f>IF($R$101=1,(H102*1.299)*F102,0)</f>
        <v>70.870842</v>
      </c>
    </row>
    <row r="103" spans="1:18" ht="30">
      <c r="A103" s="339">
        <v>88547</v>
      </c>
      <c r="B103" s="27" t="s">
        <v>197</v>
      </c>
      <c r="C103" s="28" t="s">
        <v>118</v>
      </c>
      <c r="D103" s="25"/>
      <c r="E103" s="33" t="s">
        <v>48</v>
      </c>
      <c r="F103" s="105">
        <f>'Memória de Cálculo'!E97</f>
        <v>1</v>
      </c>
      <c r="G103" s="23">
        <v>63.59</v>
      </c>
      <c r="H103" s="23">
        <f>G103*1.299</f>
        <v>82.60341</v>
      </c>
      <c r="I103" s="29">
        <f>TRUNC(H103*F103,2)</f>
        <v>82.6</v>
      </c>
      <c r="J103" s="24"/>
      <c r="K103" s="23"/>
      <c r="L103" s="321"/>
      <c r="M103" s="347">
        <f>I103/I104</f>
        <v>0.6022602989427635</v>
      </c>
      <c r="Q103" s="7">
        <f>IF($Q$101=1,(H103*1.203)*F103,0)</f>
        <v>0</v>
      </c>
      <c r="R103" s="7">
        <f>IF($R$101=1,(H103*1.299)*F103,0)</f>
        <v>107.30182959</v>
      </c>
    </row>
    <row r="104" spans="1:18" ht="15" customHeight="1">
      <c r="A104" s="339"/>
      <c r="B104" s="97"/>
      <c r="C104" s="110" t="s">
        <v>21</v>
      </c>
      <c r="D104" s="25"/>
      <c r="E104" s="98"/>
      <c r="F104" s="105"/>
      <c r="G104" s="23"/>
      <c r="H104" s="23"/>
      <c r="I104" s="38">
        <f>SUM(I102:I103)</f>
        <v>137.14999999999998</v>
      </c>
      <c r="J104" s="24"/>
      <c r="K104" s="23"/>
      <c r="L104" s="321"/>
      <c r="M104" s="341">
        <f>I104/$I$121</f>
        <v>0.010006895016982171</v>
      </c>
      <c r="Q104" s="38">
        <f>SUM(Q102:Q103)</f>
        <v>0</v>
      </c>
      <c r="R104" s="38">
        <f>SUM(R102:R103)</f>
        <v>178.17267159</v>
      </c>
    </row>
    <row r="105" spans="1:13" ht="15" customHeight="1">
      <c r="A105" s="339"/>
      <c r="B105" s="25"/>
      <c r="C105" s="95"/>
      <c r="D105" s="25"/>
      <c r="E105" s="25"/>
      <c r="F105" s="24"/>
      <c r="G105" s="23"/>
      <c r="H105" s="23"/>
      <c r="I105" s="23"/>
      <c r="J105" s="24"/>
      <c r="K105" s="23"/>
      <c r="L105" s="321"/>
      <c r="M105" s="347"/>
    </row>
    <row r="106" spans="1:18" ht="15" customHeight="1">
      <c r="A106" s="339"/>
      <c r="B106" s="36" t="s">
        <v>198</v>
      </c>
      <c r="C106" s="111" t="s">
        <v>120</v>
      </c>
      <c r="D106" s="25"/>
      <c r="E106" s="25"/>
      <c r="F106" s="24"/>
      <c r="G106" s="23"/>
      <c r="H106" s="23"/>
      <c r="I106" s="23"/>
      <c r="J106" s="24"/>
      <c r="K106" s="23"/>
      <c r="L106" s="321"/>
      <c r="M106" s="347"/>
      <c r="Q106" s="326">
        <v>0</v>
      </c>
      <c r="R106" s="326">
        <v>1</v>
      </c>
    </row>
    <row r="107" spans="1:18" ht="45">
      <c r="A107" s="339" t="s">
        <v>121</v>
      </c>
      <c r="B107" s="27" t="s">
        <v>199</v>
      </c>
      <c r="C107" s="112" t="s">
        <v>122</v>
      </c>
      <c r="D107" s="25"/>
      <c r="E107" s="20" t="s">
        <v>24</v>
      </c>
      <c r="F107" s="24">
        <f>'Memória de Cálculo'!E100</f>
        <v>40</v>
      </c>
      <c r="G107" s="23">
        <v>45.86</v>
      </c>
      <c r="H107" s="23">
        <f>G107*1.299</f>
        <v>59.57214</v>
      </c>
      <c r="I107" s="29">
        <f>TRUNC(H107*F107,2)</f>
        <v>2382.88</v>
      </c>
      <c r="J107" s="24"/>
      <c r="K107" s="23"/>
      <c r="L107" s="321"/>
      <c r="M107" s="347">
        <f>I107/I109</f>
        <v>0.43999970455938725</v>
      </c>
      <c r="Q107" s="7">
        <f>IF($Q$106=1,(H107*1.203)*F107,0)</f>
        <v>0</v>
      </c>
      <c r="R107" s="7">
        <f>IF($R$106=1,(H107*1.299)*F107,0)</f>
        <v>3095.3683944</v>
      </c>
    </row>
    <row r="108" spans="1:18" ht="45">
      <c r="A108" s="339" t="s">
        <v>123</v>
      </c>
      <c r="B108" s="27" t="s">
        <v>200</v>
      </c>
      <c r="C108" s="113" t="s">
        <v>124</v>
      </c>
      <c r="D108" s="25"/>
      <c r="E108" s="20" t="s">
        <v>26</v>
      </c>
      <c r="F108" s="24">
        <f>'Memória de Cálculo'!E101</f>
        <v>3</v>
      </c>
      <c r="G108" s="23">
        <v>778.23</v>
      </c>
      <c r="H108" s="23">
        <f>G108*1.299</f>
        <v>1010.92077</v>
      </c>
      <c r="I108" s="29">
        <f>TRUNC(H108*F108,2)</f>
        <v>3032.76</v>
      </c>
      <c r="J108" s="24"/>
      <c r="K108" s="23"/>
      <c r="L108" s="321"/>
      <c r="M108" s="347">
        <f>I108/I109</f>
        <v>0.5600002954406128</v>
      </c>
      <c r="Q108" s="7">
        <f>IF($Q$106=1,(H108*1.203)*F108,0)</f>
        <v>0</v>
      </c>
      <c r="R108" s="7">
        <f>IF($R$106=1,(H108*1.299)*F108,0)</f>
        <v>3939.5582406899994</v>
      </c>
    </row>
    <row r="109" spans="1:18" ht="15" customHeight="1">
      <c r="A109" s="339"/>
      <c r="B109" s="36"/>
      <c r="C109" s="110" t="s">
        <v>21</v>
      </c>
      <c r="D109" s="25"/>
      <c r="E109" s="25"/>
      <c r="F109" s="24"/>
      <c r="G109" s="23"/>
      <c r="H109" s="23"/>
      <c r="I109" s="38">
        <f>SUM(I107:I108)</f>
        <v>5415.64</v>
      </c>
      <c r="J109" s="24"/>
      <c r="K109" s="23"/>
      <c r="L109" s="321"/>
      <c r="M109" s="341">
        <f>I109/$I$121</f>
        <v>0.3951421139611326</v>
      </c>
      <c r="Q109" s="38">
        <f>SUM(Q107:Q108)</f>
        <v>0</v>
      </c>
      <c r="R109" s="38">
        <f>SUM(R107:R108)</f>
        <v>7034.92663509</v>
      </c>
    </row>
    <row r="110" spans="1:13" ht="15" customHeight="1">
      <c r="A110" s="339"/>
      <c r="B110" s="36"/>
      <c r="C110" s="110"/>
      <c r="D110" s="25"/>
      <c r="E110" s="25"/>
      <c r="F110" s="24"/>
      <c r="G110" s="23"/>
      <c r="H110" s="23"/>
      <c r="I110" s="38"/>
      <c r="J110" s="24"/>
      <c r="K110" s="23"/>
      <c r="L110" s="321"/>
      <c r="M110" s="341"/>
    </row>
    <row r="111" spans="1:18" ht="15" customHeight="1">
      <c r="A111" s="339"/>
      <c r="B111" s="36" t="s">
        <v>125</v>
      </c>
      <c r="C111" s="114" t="s">
        <v>341</v>
      </c>
      <c r="D111" s="25"/>
      <c r="E111" s="25"/>
      <c r="F111" s="24"/>
      <c r="G111" s="23"/>
      <c r="H111" s="23"/>
      <c r="I111" s="38"/>
      <c r="J111" s="24"/>
      <c r="K111" s="23"/>
      <c r="L111" s="321"/>
      <c r="M111" s="341"/>
      <c r="Q111" s="326">
        <v>1</v>
      </c>
      <c r="R111" s="326">
        <v>0</v>
      </c>
    </row>
    <row r="112" spans="1:18" ht="15" customHeight="1">
      <c r="A112" s="339">
        <v>9844</v>
      </c>
      <c r="B112" s="26" t="s">
        <v>201</v>
      </c>
      <c r="C112" s="28" t="s">
        <v>218</v>
      </c>
      <c r="D112" s="25"/>
      <c r="E112" s="33" t="s">
        <v>24</v>
      </c>
      <c r="F112" s="24">
        <f>'Memória de Cálculo'!E105</f>
        <v>12</v>
      </c>
      <c r="G112" s="23">
        <v>9.26</v>
      </c>
      <c r="H112" s="23">
        <f aca="true" t="shared" si="14" ref="H112:H119">G112*1.203</f>
        <v>11.13978</v>
      </c>
      <c r="I112" s="29">
        <f aca="true" t="shared" si="15" ref="I112:I119">TRUNC(H112*F112,2)</f>
        <v>133.67</v>
      </c>
      <c r="J112" s="24"/>
      <c r="K112" s="23"/>
      <c r="L112" s="321"/>
      <c r="M112" s="340">
        <f aca="true" t="shared" si="16" ref="M112:M118">I112/$I$120</f>
        <v>0.1483261021538188</v>
      </c>
      <c r="O112" s="96"/>
      <c r="Q112" s="7">
        <f aca="true" t="shared" si="17" ref="Q112:Q119">IF($Q$111=1,(H112*1.203)*F112,0)</f>
        <v>160.81386408</v>
      </c>
      <c r="R112" s="7">
        <f aca="true" t="shared" si="18" ref="R112:R119">IF($R$111=1,(H112*1.299)*F112,0)</f>
        <v>0</v>
      </c>
    </row>
    <row r="113" spans="1:18" ht="15" customHeight="1">
      <c r="A113" s="339">
        <v>1845</v>
      </c>
      <c r="B113" s="26" t="s">
        <v>202</v>
      </c>
      <c r="C113" s="28" t="s">
        <v>85</v>
      </c>
      <c r="D113" s="25"/>
      <c r="E113" s="33" t="s">
        <v>48</v>
      </c>
      <c r="F113" s="24">
        <f>'Memória de Cálculo'!E106</f>
        <v>4</v>
      </c>
      <c r="G113" s="23">
        <v>11.09</v>
      </c>
      <c r="H113" s="23">
        <f t="shared" si="14"/>
        <v>13.34127</v>
      </c>
      <c r="I113" s="29">
        <f t="shared" si="15"/>
        <v>53.36</v>
      </c>
      <c r="J113" s="24"/>
      <c r="K113" s="23"/>
      <c r="L113" s="321"/>
      <c r="M113" s="340">
        <f t="shared" si="16"/>
        <v>0.059210599318678635</v>
      </c>
      <c r="O113" s="96"/>
      <c r="Q113" s="7">
        <f t="shared" si="17"/>
        <v>64.19819124</v>
      </c>
      <c r="R113" s="7">
        <f t="shared" si="18"/>
        <v>0</v>
      </c>
    </row>
    <row r="114" spans="1:18" ht="15" customHeight="1">
      <c r="A114" s="339">
        <v>48</v>
      </c>
      <c r="B114" s="26" t="s">
        <v>203</v>
      </c>
      <c r="C114" s="28" t="s">
        <v>86</v>
      </c>
      <c r="D114" s="25"/>
      <c r="E114" s="33" t="s">
        <v>48</v>
      </c>
      <c r="F114" s="24">
        <f>'Memória de Cálculo'!E107</f>
        <v>3</v>
      </c>
      <c r="G114" s="23">
        <v>13.16</v>
      </c>
      <c r="H114" s="23">
        <f t="shared" si="14"/>
        <v>15.83148</v>
      </c>
      <c r="I114" s="29">
        <f t="shared" si="15"/>
        <v>47.49</v>
      </c>
      <c r="J114" s="24"/>
      <c r="K114" s="23"/>
      <c r="L114" s="321"/>
      <c r="M114" s="340">
        <f t="shared" si="16"/>
        <v>0.05269698953605788</v>
      </c>
      <c r="O114" s="18"/>
      <c r="Q114" s="7">
        <f t="shared" si="17"/>
        <v>57.13581132000001</v>
      </c>
      <c r="R114" s="7">
        <f t="shared" si="18"/>
        <v>0</v>
      </c>
    </row>
    <row r="115" spans="1:18" ht="15" customHeight="1">
      <c r="A115" s="339">
        <v>52</v>
      </c>
      <c r="B115" s="26" t="s">
        <v>204</v>
      </c>
      <c r="C115" s="28" t="s">
        <v>126</v>
      </c>
      <c r="D115" s="25"/>
      <c r="E115" s="33" t="s">
        <v>48</v>
      </c>
      <c r="F115" s="24">
        <f>'Memória de Cálculo'!E108</f>
        <v>1</v>
      </c>
      <c r="G115" s="23">
        <v>6.57</v>
      </c>
      <c r="H115" s="23">
        <f t="shared" si="14"/>
        <v>7.903710000000001</v>
      </c>
      <c r="I115" s="29">
        <f t="shared" si="15"/>
        <v>7.9</v>
      </c>
      <c r="J115" s="24"/>
      <c r="K115" s="23"/>
      <c r="L115" s="321"/>
      <c r="M115" s="340">
        <f t="shared" si="16"/>
        <v>0.008766186930613967</v>
      </c>
      <c r="O115" s="96"/>
      <c r="Q115" s="7">
        <f t="shared" si="17"/>
        <v>9.508163130000002</v>
      </c>
      <c r="R115" s="7">
        <f t="shared" si="18"/>
        <v>0</v>
      </c>
    </row>
    <row r="116" spans="1:18" ht="15" customHeight="1">
      <c r="A116" s="339">
        <v>89610</v>
      </c>
      <c r="B116" s="26" t="s">
        <v>205</v>
      </c>
      <c r="C116" s="32" t="s">
        <v>127</v>
      </c>
      <c r="D116" s="25"/>
      <c r="E116" s="33" t="s">
        <v>48</v>
      </c>
      <c r="F116" s="24">
        <f>'Memória de Cálculo'!E109</f>
        <v>2</v>
      </c>
      <c r="G116" s="23">
        <v>13.21</v>
      </c>
      <c r="H116" s="23">
        <f t="shared" si="14"/>
        <v>15.891630000000003</v>
      </c>
      <c r="I116" s="29">
        <f t="shared" si="15"/>
        <v>31.78</v>
      </c>
      <c r="J116" s="24"/>
      <c r="K116" s="23"/>
      <c r="L116" s="321"/>
      <c r="M116" s="340">
        <f t="shared" si="16"/>
        <v>0.03526448362720403</v>
      </c>
      <c r="O116" s="18"/>
      <c r="Q116" s="7">
        <f t="shared" si="17"/>
        <v>38.23526178000001</v>
      </c>
      <c r="R116" s="7">
        <f t="shared" si="18"/>
        <v>0</v>
      </c>
    </row>
    <row r="117" spans="1:18" ht="15" customHeight="1">
      <c r="A117" s="339">
        <v>6028</v>
      </c>
      <c r="B117" s="26" t="s">
        <v>206</v>
      </c>
      <c r="C117" s="28" t="s">
        <v>128</v>
      </c>
      <c r="D117" s="25"/>
      <c r="E117" s="33" t="s">
        <v>48</v>
      </c>
      <c r="F117" s="24">
        <f>'Memória de Cálculo'!E110</f>
        <v>2</v>
      </c>
      <c r="G117" s="23">
        <v>77.33</v>
      </c>
      <c r="H117" s="23">
        <f t="shared" si="14"/>
        <v>93.02799</v>
      </c>
      <c r="I117" s="29">
        <f t="shared" si="15"/>
        <v>186.05</v>
      </c>
      <c r="J117" s="24"/>
      <c r="K117" s="23"/>
      <c r="L117" s="321"/>
      <c r="M117" s="340">
        <f t="shared" si="16"/>
        <v>0.20644925043553525</v>
      </c>
      <c r="O117" s="96"/>
      <c r="Q117" s="7">
        <f t="shared" si="17"/>
        <v>223.82534394</v>
      </c>
      <c r="R117" s="7">
        <f t="shared" si="18"/>
        <v>0</v>
      </c>
    </row>
    <row r="118" spans="1:18" ht="15" customHeight="1">
      <c r="A118" s="339">
        <v>9910</v>
      </c>
      <c r="B118" s="26" t="s">
        <v>207</v>
      </c>
      <c r="C118" s="28" t="s">
        <v>129</v>
      </c>
      <c r="D118" s="25"/>
      <c r="E118" s="33" t="s">
        <v>48</v>
      </c>
      <c r="F118" s="24">
        <f>'Memória de Cálculo'!E111</f>
        <v>2</v>
      </c>
      <c r="G118" s="23">
        <v>49.14</v>
      </c>
      <c r="H118" s="23">
        <f t="shared" si="14"/>
        <v>59.11542000000001</v>
      </c>
      <c r="I118" s="29">
        <f t="shared" si="15"/>
        <v>118.23</v>
      </c>
      <c r="J118" s="24"/>
      <c r="K118" s="23"/>
      <c r="L118" s="321"/>
      <c r="M118" s="340">
        <f t="shared" si="16"/>
        <v>0.13119320010208724</v>
      </c>
      <c r="O118" s="18"/>
      <c r="Q118" s="7">
        <f t="shared" si="17"/>
        <v>142.23170052000003</v>
      </c>
      <c r="R118" s="7">
        <f t="shared" si="18"/>
        <v>0</v>
      </c>
    </row>
    <row r="119" spans="1:18" ht="15" customHeight="1">
      <c r="A119" s="339">
        <v>11871</v>
      </c>
      <c r="B119" s="26" t="s">
        <v>228</v>
      </c>
      <c r="C119" s="28" t="s">
        <v>227</v>
      </c>
      <c r="D119" s="25"/>
      <c r="E119" s="33" t="s">
        <v>48</v>
      </c>
      <c r="F119" s="24">
        <v>1</v>
      </c>
      <c r="G119" s="23">
        <v>268.26</v>
      </c>
      <c r="H119" s="23">
        <f t="shared" si="14"/>
        <v>322.71678</v>
      </c>
      <c r="I119" s="29">
        <f t="shared" si="15"/>
        <v>322.71</v>
      </c>
      <c r="J119" s="24"/>
      <c r="K119" s="23"/>
      <c r="L119" s="321"/>
      <c r="M119" s="340">
        <f>I119/$I$120</f>
        <v>0.35809318789600414</v>
      </c>
      <c r="O119" s="18"/>
      <c r="Q119" s="7">
        <f t="shared" si="17"/>
        <v>388.22828634000007</v>
      </c>
      <c r="R119" s="7">
        <f t="shared" si="18"/>
        <v>0</v>
      </c>
    </row>
    <row r="120" spans="1:18" ht="15" customHeight="1">
      <c r="A120" s="339"/>
      <c r="B120" s="36"/>
      <c r="C120" s="110" t="s">
        <v>21</v>
      </c>
      <c r="D120" s="25"/>
      <c r="E120" s="25"/>
      <c r="F120" s="24"/>
      <c r="G120" s="23"/>
      <c r="H120" s="23"/>
      <c r="I120" s="38">
        <f>SUM(I112:I119)</f>
        <v>901.19</v>
      </c>
      <c r="J120" s="24"/>
      <c r="K120" s="23"/>
      <c r="L120" s="321"/>
      <c r="M120" s="341">
        <f>I120/$I$121</f>
        <v>0.06575365454140841</v>
      </c>
      <c r="Q120" s="38">
        <f>SUM(Q112:Q119)</f>
        <v>1084.1766223500001</v>
      </c>
      <c r="R120" s="38">
        <f>SUM(R112:R119)</f>
        <v>0</v>
      </c>
    </row>
    <row r="121" spans="1:18" ht="15" customHeight="1">
      <c r="A121" s="343"/>
      <c r="B121" s="39"/>
      <c r="C121" s="40" t="s">
        <v>170</v>
      </c>
      <c r="D121" s="39"/>
      <c r="E121" s="39"/>
      <c r="F121" s="41"/>
      <c r="G121" s="42"/>
      <c r="H121" s="42"/>
      <c r="I121" s="43">
        <f>I120+I109+I104+I99</f>
        <v>13705.55</v>
      </c>
      <c r="J121" s="30"/>
      <c r="K121" s="31"/>
      <c r="L121" s="323"/>
      <c r="M121" s="344">
        <f>I121/$I$122</f>
        <v>0.033840864197530865</v>
      </c>
      <c r="Q121" s="43">
        <f>Q120+Q109+Q104+Q99</f>
        <v>1084.1766223500001</v>
      </c>
      <c r="R121" s="43">
        <f>R120+R109+R104+R99</f>
        <v>16632.89391969</v>
      </c>
    </row>
    <row r="122" spans="1:18" ht="15" customHeight="1" thickBot="1">
      <c r="A122" s="349"/>
      <c r="B122" s="350"/>
      <c r="C122" s="351" t="s">
        <v>190</v>
      </c>
      <c r="D122" s="350"/>
      <c r="E122" s="350"/>
      <c r="F122" s="352"/>
      <c r="G122" s="353"/>
      <c r="H122" s="353"/>
      <c r="I122" s="354">
        <f>I121+I92+I63+I50+I39+I22</f>
        <v>405000</v>
      </c>
      <c r="J122" s="355"/>
      <c r="K122" s="356"/>
      <c r="L122" s="357"/>
      <c r="M122" s="358">
        <f>M121+M92+M63+M50+M39+M22</f>
        <v>1</v>
      </c>
      <c r="Q122" s="181">
        <f>Q121+Q92+Q63+Q50+Q39+Q22</f>
        <v>196867.31357159998</v>
      </c>
      <c r="R122" s="181">
        <f>R121+R92+R63+R50+R39+R22</f>
        <v>285483.4648840674</v>
      </c>
    </row>
    <row r="124" ht="15" customHeight="1">
      <c r="R124" s="7">
        <f>R122+Q122</f>
        <v>482350.77845566743</v>
      </c>
    </row>
    <row r="125" spans="3:13" ht="15" customHeight="1">
      <c r="C125" s="383" t="str">
        <f>'Planilha Resumo'!B47</f>
        <v>THIAGO S. A. CORRÊA</v>
      </c>
      <c r="D125" s="453"/>
      <c r="E125" s="453"/>
      <c r="F125" s="454"/>
      <c r="G125" s="455"/>
      <c r="H125" s="455"/>
      <c r="I125" s="455"/>
      <c r="J125" s="456"/>
      <c r="K125" s="456"/>
      <c r="L125" s="455"/>
      <c r="M125" s="457"/>
    </row>
    <row r="126" spans="3:13" ht="15" customHeight="1">
      <c r="C126" s="383" t="str">
        <f>'Planilha Resumo'!B48</f>
        <v>ENGENHEIRO CIVIL</v>
      </c>
      <c r="D126" s="471"/>
      <c r="E126" s="471"/>
      <c r="F126" s="471"/>
      <c r="G126" s="471"/>
      <c r="H126" s="458"/>
      <c r="I126" s="459"/>
      <c r="J126" s="460"/>
      <c r="K126" s="460"/>
      <c r="L126" s="459"/>
      <c r="M126" s="461"/>
    </row>
    <row r="127" spans="3:13" ht="15" customHeight="1">
      <c r="C127" s="383" t="str">
        <f>'Planilha Resumo'!B49</f>
        <v>CREA 11.027-D/MS</v>
      </c>
      <c r="D127" s="471"/>
      <c r="E127" s="471"/>
      <c r="F127" s="471"/>
      <c r="G127" s="471"/>
      <c r="H127" s="458"/>
      <c r="I127" s="459"/>
      <c r="J127" s="460"/>
      <c r="K127" s="460"/>
      <c r="L127" s="459"/>
      <c r="M127" s="461"/>
    </row>
    <row r="128" spans="4:13" ht="15" customHeight="1">
      <c r="D128" s="453"/>
      <c r="E128" s="453"/>
      <c r="F128" s="454"/>
      <c r="G128" s="455"/>
      <c r="H128" s="455"/>
      <c r="I128" s="455"/>
      <c r="J128" s="456"/>
      <c r="K128" s="456"/>
      <c r="L128" s="455"/>
      <c r="M128" s="457"/>
    </row>
    <row r="129" spans="4:13" ht="15" customHeight="1">
      <c r="D129" s="453"/>
      <c r="E129" s="453"/>
      <c r="F129" s="454"/>
      <c r="G129" s="455"/>
      <c r="H129" s="455"/>
      <c r="I129" s="455"/>
      <c r="J129" s="456"/>
      <c r="K129" s="456"/>
      <c r="L129" s="455"/>
      <c r="M129" s="457"/>
    </row>
    <row r="130" spans="4:13" ht="15" customHeight="1">
      <c r="D130" s="453"/>
      <c r="E130" s="453"/>
      <c r="F130" s="454"/>
      <c r="G130" s="455"/>
      <c r="H130" s="455"/>
      <c r="I130" s="455"/>
      <c r="J130" s="456"/>
      <c r="K130" s="456"/>
      <c r="L130" s="455"/>
      <c r="M130" s="457"/>
    </row>
  </sheetData>
  <sheetProtection/>
  <mergeCells count="22">
    <mergeCell ref="C13:C14"/>
    <mergeCell ref="E13:E14"/>
    <mergeCell ref="G13:G14"/>
    <mergeCell ref="D13:D14"/>
    <mergeCell ref="A1:L1"/>
    <mergeCell ref="A2:L2"/>
    <mergeCell ref="A3:L3"/>
    <mergeCell ref="I4:M11"/>
    <mergeCell ref="A7:B7"/>
    <mergeCell ref="A8:B8"/>
    <mergeCell ref="A9:B9"/>
    <mergeCell ref="A10:B10"/>
    <mergeCell ref="D126:G126"/>
    <mergeCell ref="D127:G127"/>
    <mergeCell ref="F13:F14"/>
    <mergeCell ref="I13:I14"/>
    <mergeCell ref="A12:M12"/>
    <mergeCell ref="M13:M14"/>
    <mergeCell ref="K13:K14"/>
    <mergeCell ref="J13:J14"/>
    <mergeCell ref="B13:B14"/>
    <mergeCell ref="H13:H14"/>
  </mergeCells>
  <printOptions horizontalCentered="1"/>
  <pageMargins left="0.2362204724409449" right="0.2362204724409449" top="0.35433070866141736" bottom="0.35433070866141736" header="0.31496062992125984" footer="0.31496062992125984"/>
  <pageSetup fitToHeight="5" fitToWidth="1" horizontalDpi="600" verticalDpi="600" orientation="landscape" paperSize="9" scale="71" r:id="rId2"/>
  <rowBreaks count="3" manualBreakCount="3">
    <brk id="35" max="11" man="1"/>
    <brk id="63" max="11" man="1"/>
    <brk id="109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view="pageBreakPreview" zoomScale="60" workbookViewId="0" topLeftCell="A7">
      <selection activeCell="N27" sqref="N27:P27"/>
    </sheetView>
  </sheetViews>
  <sheetFormatPr defaultColWidth="9.140625" defaultRowHeight="12.75"/>
  <cols>
    <col min="1" max="1" width="5.28125" style="195" customWidth="1"/>
    <col min="2" max="2" width="49.28125" style="195" customWidth="1"/>
    <col min="3" max="3" width="17.57421875" style="195" customWidth="1"/>
    <col min="4" max="4" width="10.8515625" style="195" bestFit="1" customWidth="1"/>
    <col min="5" max="5" width="16.7109375" style="195" customWidth="1"/>
    <col min="6" max="7" width="10.7109375" style="195" customWidth="1"/>
    <col min="8" max="8" width="16.7109375" style="195" customWidth="1"/>
    <col min="9" max="10" width="10.7109375" style="195" customWidth="1"/>
    <col min="11" max="11" width="16.7109375" style="195" customWidth="1"/>
    <col min="12" max="13" width="10.7109375" style="195" customWidth="1"/>
    <col min="14" max="14" width="16.7109375" style="195" customWidth="1"/>
    <col min="15" max="16" width="10.7109375" style="195" customWidth="1"/>
    <col min="17" max="17" width="9.8515625" style="195" bestFit="1" customWidth="1"/>
    <col min="18" max="18" width="14.8515625" style="195" bestFit="1" customWidth="1"/>
    <col min="19" max="19" width="9.28125" style="195" bestFit="1" customWidth="1"/>
    <col min="20" max="16384" width="9.140625" style="195" customWidth="1"/>
  </cols>
  <sheetData>
    <row r="1" spans="3:16" ht="12.75">
      <c r="C1" s="495" t="s">
        <v>34</v>
      </c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</row>
    <row r="2" spans="3:16" ht="12.75">
      <c r="C2" s="495" t="s">
        <v>273</v>
      </c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</row>
    <row r="3" spans="3:16" ht="12.75">
      <c r="C3" s="495" t="s">
        <v>269</v>
      </c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</row>
    <row r="4" spans="1:16" ht="12.75" customHeight="1">
      <c r="A4" s="194"/>
      <c r="B4" s="194"/>
      <c r="C4" s="495" t="s">
        <v>270</v>
      </c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</row>
    <row r="5" spans="1:16" ht="12.75">
      <c r="A5" s="194"/>
      <c r="B5" s="194"/>
      <c r="C5" s="495" t="s">
        <v>271</v>
      </c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</row>
    <row r="6" s="197" customFormat="1" ht="12.75">
      <c r="A6" s="196"/>
    </row>
    <row r="7" spans="1:16" s="197" customFormat="1" ht="16.5" thickBot="1">
      <c r="A7" s="511" t="s">
        <v>252</v>
      </c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</row>
    <row r="8" spans="1:16" s="197" customFormat="1" ht="12.75">
      <c r="A8" s="512" t="s">
        <v>0</v>
      </c>
      <c r="B8" s="515" t="s">
        <v>253</v>
      </c>
      <c r="C8" s="515" t="s">
        <v>254</v>
      </c>
      <c r="D8" s="508" t="s">
        <v>255</v>
      </c>
      <c r="E8" s="505" t="s">
        <v>256</v>
      </c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7"/>
    </row>
    <row r="9" spans="1:16" s="197" customFormat="1" ht="12.75">
      <c r="A9" s="513"/>
      <c r="B9" s="516"/>
      <c r="C9" s="516"/>
      <c r="D9" s="509"/>
      <c r="E9" s="496" t="s">
        <v>257</v>
      </c>
      <c r="F9" s="496"/>
      <c r="G9" s="496"/>
      <c r="H9" s="496" t="s">
        <v>258</v>
      </c>
      <c r="I9" s="496"/>
      <c r="J9" s="496"/>
      <c r="K9" s="496" t="s">
        <v>259</v>
      </c>
      <c r="L9" s="496"/>
      <c r="M9" s="496"/>
      <c r="N9" s="496" t="s">
        <v>260</v>
      </c>
      <c r="O9" s="496"/>
      <c r="P9" s="497"/>
    </row>
    <row r="10" spans="1:16" s="197" customFormat="1" ht="26.25" thickBot="1">
      <c r="A10" s="514"/>
      <c r="B10" s="517"/>
      <c r="C10" s="517"/>
      <c r="D10" s="510"/>
      <c r="E10" s="198" t="s">
        <v>261</v>
      </c>
      <c r="F10" s="199" t="s">
        <v>262</v>
      </c>
      <c r="G10" s="199" t="s">
        <v>263</v>
      </c>
      <c r="H10" s="198" t="s">
        <v>261</v>
      </c>
      <c r="I10" s="199" t="s">
        <v>262</v>
      </c>
      <c r="J10" s="199" t="s">
        <v>263</v>
      </c>
      <c r="K10" s="198" t="s">
        <v>261</v>
      </c>
      <c r="L10" s="199" t="s">
        <v>262</v>
      </c>
      <c r="M10" s="199" t="s">
        <v>263</v>
      </c>
      <c r="N10" s="198" t="s">
        <v>261</v>
      </c>
      <c r="O10" s="199" t="s">
        <v>262</v>
      </c>
      <c r="P10" s="200" t="s">
        <v>263</v>
      </c>
    </row>
    <row r="11" spans="1:19" s="206" customFormat="1" ht="21.75" customHeight="1">
      <c r="A11" s="201" t="s">
        <v>2</v>
      </c>
      <c r="B11" s="202" t="s">
        <v>37</v>
      </c>
      <c r="C11" s="203">
        <f>'Planilha Resumo'!F19</f>
        <v>13440.800000000001</v>
      </c>
      <c r="D11" s="221">
        <f>C11/C21</f>
        <v>0.03318716049382717</v>
      </c>
      <c r="E11" s="226">
        <f>F11*$C$11</f>
        <v>13440.800000000001</v>
      </c>
      <c r="F11" s="204">
        <v>1</v>
      </c>
      <c r="G11" s="205">
        <f aca="true" t="shared" si="0" ref="G11:G17">F11</f>
        <v>1</v>
      </c>
      <c r="H11" s="226">
        <f>I11*$C$11</f>
        <v>0</v>
      </c>
      <c r="I11" s="204">
        <v>0</v>
      </c>
      <c r="J11" s="205">
        <f aca="true" t="shared" si="1" ref="J11:J17">I11+G11</f>
        <v>1</v>
      </c>
      <c r="K11" s="226">
        <f>L11*$C$11</f>
        <v>0</v>
      </c>
      <c r="L11" s="204">
        <v>0</v>
      </c>
      <c r="M11" s="205">
        <f aca="true" t="shared" si="2" ref="M11:M17">L11+J11</f>
        <v>1</v>
      </c>
      <c r="N11" s="226">
        <f>O11*$C$11</f>
        <v>0</v>
      </c>
      <c r="O11" s="204">
        <v>0</v>
      </c>
      <c r="P11" s="205">
        <f aca="true" t="shared" si="3" ref="P11:P17">O11+M11</f>
        <v>1</v>
      </c>
      <c r="R11" s="207"/>
      <c r="S11" s="208"/>
    </row>
    <row r="12" spans="1:19" s="206" customFormat="1" ht="21.75" customHeight="1">
      <c r="A12" s="210"/>
      <c r="B12" s="211"/>
      <c r="C12" s="212"/>
      <c r="D12" s="222"/>
      <c r="E12" s="227"/>
      <c r="F12" s="213"/>
      <c r="G12" s="209"/>
      <c r="H12" s="227"/>
      <c r="I12" s="213"/>
      <c r="J12" s="209"/>
      <c r="K12" s="227"/>
      <c r="L12" s="213"/>
      <c r="M12" s="209"/>
      <c r="N12" s="227"/>
      <c r="O12" s="213"/>
      <c r="P12" s="209"/>
      <c r="R12" s="207"/>
      <c r="S12" s="208"/>
    </row>
    <row r="13" spans="1:19" s="206" customFormat="1" ht="21.75" customHeight="1">
      <c r="A13" s="210"/>
      <c r="B13" s="211" t="s">
        <v>162</v>
      </c>
      <c r="C13" s="212"/>
      <c r="D13" s="222"/>
      <c r="E13" s="227"/>
      <c r="F13" s="213"/>
      <c r="G13" s="209"/>
      <c r="H13" s="227"/>
      <c r="I13" s="213"/>
      <c r="J13" s="209"/>
      <c r="K13" s="227"/>
      <c r="L13" s="213"/>
      <c r="M13" s="209"/>
      <c r="N13" s="227"/>
      <c r="O13" s="213"/>
      <c r="P13" s="209"/>
      <c r="R13" s="207"/>
      <c r="S13" s="208"/>
    </row>
    <row r="14" spans="1:19" s="206" customFormat="1" ht="21.75" customHeight="1">
      <c r="A14" s="210" t="s">
        <v>264</v>
      </c>
      <c r="B14" s="211" t="s">
        <v>274</v>
      </c>
      <c r="C14" s="212">
        <f>'Planilha Resumo'!F23</f>
        <v>162276.05</v>
      </c>
      <c r="D14" s="222">
        <f>C14/$C$21</f>
        <v>0.40068160493827165</v>
      </c>
      <c r="E14" s="227">
        <f>F14*$C$14</f>
        <v>48682.814999999995</v>
      </c>
      <c r="F14" s="213">
        <v>0.3</v>
      </c>
      <c r="G14" s="209">
        <f t="shared" si="0"/>
        <v>0.3</v>
      </c>
      <c r="H14" s="227">
        <f>I14*$C$14</f>
        <v>81138.025</v>
      </c>
      <c r="I14" s="213">
        <v>0.5</v>
      </c>
      <c r="J14" s="209">
        <f t="shared" si="1"/>
        <v>0.8</v>
      </c>
      <c r="K14" s="227">
        <f>L14*$C$14</f>
        <v>32455.21</v>
      </c>
      <c r="L14" s="213">
        <v>0.2</v>
      </c>
      <c r="M14" s="209">
        <f t="shared" si="2"/>
        <v>1</v>
      </c>
      <c r="N14" s="227">
        <f>O14*$C$14</f>
        <v>0</v>
      </c>
      <c r="O14" s="213">
        <v>0</v>
      </c>
      <c r="P14" s="209">
        <f t="shared" si="3"/>
        <v>1</v>
      </c>
      <c r="R14" s="207"/>
      <c r="S14" s="208"/>
    </row>
    <row r="15" spans="1:19" s="206" customFormat="1" ht="21.75" customHeight="1">
      <c r="A15" s="210" t="s">
        <v>16</v>
      </c>
      <c r="B15" s="211" t="s">
        <v>275</v>
      </c>
      <c r="C15" s="212">
        <f>'Planilha Resumo'!F26</f>
        <v>160108.51</v>
      </c>
      <c r="D15" s="222">
        <f>C15/$C$21</f>
        <v>0.3953296543209877</v>
      </c>
      <c r="E15" s="227">
        <f>F15*$C$15</f>
        <v>48032.553</v>
      </c>
      <c r="F15" s="213">
        <v>0.3</v>
      </c>
      <c r="G15" s="209">
        <f t="shared" si="0"/>
        <v>0.3</v>
      </c>
      <c r="H15" s="227">
        <f>I15*$C$15</f>
        <v>80054.255</v>
      </c>
      <c r="I15" s="213">
        <v>0.5</v>
      </c>
      <c r="J15" s="209">
        <f t="shared" si="1"/>
        <v>0.8</v>
      </c>
      <c r="K15" s="227">
        <f>L15*$C$15</f>
        <v>32021.702000000005</v>
      </c>
      <c r="L15" s="213">
        <v>0.2</v>
      </c>
      <c r="M15" s="209">
        <f t="shared" si="2"/>
        <v>1</v>
      </c>
      <c r="N15" s="227">
        <f>O15*$C$15</f>
        <v>0</v>
      </c>
      <c r="O15" s="213">
        <v>0</v>
      </c>
      <c r="P15" s="209">
        <f t="shared" si="3"/>
        <v>1</v>
      </c>
      <c r="R15" s="207"/>
      <c r="S15" s="208"/>
    </row>
    <row r="16" spans="1:19" s="206" customFormat="1" ht="21.75" customHeight="1">
      <c r="A16" s="210" t="s">
        <v>27</v>
      </c>
      <c r="B16" s="211" t="s">
        <v>276</v>
      </c>
      <c r="C16" s="212">
        <f>'Planilha Resumo'!F29</f>
        <v>29237.43</v>
      </c>
      <c r="D16" s="222">
        <f>C16/$C$21</f>
        <v>0.07219118518518519</v>
      </c>
      <c r="E16" s="227">
        <f>F16*$C$16</f>
        <v>0</v>
      </c>
      <c r="F16" s="213">
        <v>0</v>
      </c>
      <c r="G16" s="209">
        <f t="shared" si="0"/>
        <v>0</v>
      </c>
      <c r="H16" s="227">
        <f>I16*$C$16</f>
        <v>0</v>
      </c>
      <c r="I16" s="213"/>
      <c r="J16" s="209">
        <f t="shared" si="1"/>
        <v>0</v>
      </c>
      <c r="K16" s="227">
        <f>L16*$C$16</f>
        <v>17542.458</v>
      </c>
      <c r="L16" s="213">
        <v>0.6</v>
      </c>
      <c r="M16" s="209">
        <f t="shared" si="2"/>
        <v>0.6</v>
      </c>
      <c r="N16" s="227">
        <f>O16*$C$16</f>
        <v>11694.972000000002</v>
      </c>
      <c r="O16" s="213">
        <v>0.4</v>
      </c>
      <c r="P16" s="209">
        <f t="shared" si="3"/>
        <v>1</v>
      </c>
      <c r="R16" s="207"/>
      <c r="S16" s="208"/>
    </row>
    <row r="17" spans="1:19" s="206" customFormat="1" ht="21.75" customHeight="1">
      <c r="A17" s="210" t="s">
        <v>28</v>
      </c>
      <c r="B17" s="211" t="s">
        <v>173</v>
      </c>
      <c r="C17" s="212">
        <f>'Planilha Resumo'!F32</f>
        <v>26231.66</v>
      </c>
      <c r="D17" s="222">
        <f>C17/$C$21</f>
        <v>0.06476953086419754</v>
      </c>
      <c r="E17" s="227">
        <f>F17*$C$17</f>
        <v>0</v>
      </c>
      <c r="F17" s="213">
        <v>0</v>
      </c>
      <c r="G17" s="209">
        <f t="shared" si="0"/>
        <v>0</v>
      </c>
      <c r="H17" s="227">
        <f>I17*$C$17</f>
        <v>0</v>
      </c>
      <c r="I17" s="213"/>
      <c r="J17" s="209">
        <f t="shared" si="1"/>
        <v>0</v>
      </c>
      <c r="K17" s="227">
        <f>L17*$C$17</f>
        <v>20985.328</v>
      </c>
      <c r="L17" s="213">
        <v>0.8</v>
      </c>
      <c r="M17" s="209">
        <f t="shared" si="2"/>
        <v>0.8</v>
      </c>
      <c r="N17" s="227">
        <f>O17*$C$17</f>
        <v>5246.332</v>
      </c>
      <c r="O17" s="213">
        <v>0.2</v>
      </c>
      <c r="P17" s="209">
        <f t="shared" si="3"/>
        <v>1</v>
      </c>
      <c r="R17" s="207"/>
      <c r="S17" s="208"/>
    </row>
    <row r="18" spans="1:19" s="206" customFormat="1" ht="21.75" customHeight="1">
      <c r="A18" s="210"/>
      <c r="B18" s="211"/>
      <c r="C18" s="212"/>
      <c r="D18" s="222"/>
      <c r="E18" s="227"/>
      <c r="F18" s="213"/>
      <c r="G18" s="209"/>
      <c r="H18" s="227"/>
      <c r="I18" s="213"/>
      <c r="J18" s="209"/>
      <c r="K18" s="227"/>
      <c r="L18" s="213"/>
      <c r="M18" s="209"/>
      <c r="N18" s="227"/>
      <c r="O18" s="213"/>
      <c r="P18" s="209"/>
      <c r="R18" s="207"/>
      <c r="S18" s="208"/>
    </row>
    <row r="19" spans="1:19" s="206" customFormat="1" ht="21.75" customHeight="1">
      <c r="A19" s="210"/>
      <c r="B19" s="211" t="s">
        <v>213</v>
      </c>
      <c r="C19" s="212"/>
      <c r="D19" s="222"/>
      <c r="E19" s="227"/>
      <c r="F19" s="213"/>
      <c r="G19" s="209"/>
      <c r="H19" s="227"/>
      <c r="I19" s="213"/>
      <c r="J19" s="209"/>
      <c r="K19" s="227"/>
      <c r="L19" s="213"/>
      <c r="M19" s="209"/>
      <c r="N19" s="227"/>
      <c r="O19" s="213"/>
      <c r="P19" s="209"/>
      <c r="R19" s="207"/>
      <c r="S19" s="208"/>
    </row>
    <row r="20" spans="1:19" s="206" customFormat="1" ht="21.75" customHeight="1" thickBot="1">
      <c r="A20" s="223" t="s">
        <v>31</v>
      </c>
      <c r="B20" s="224" t="s">
        <v>173</v>
      </c>
      <c r="C20" s="214">
        <f>'Planilha Resumo'!F36</f>
        <v>13705.55</v>
      </c>
      <c r="D20" s="225">
        <f>C20/C21</f>
        <v>0.033840864197530865</v>
      </c>
      <c r="E20" s="228">
        <f>F20*$C$20</f>
        <v>0</v>
      </c>
      <c r="F20" s="215">
        <v>0</v>
      </c>
      <c r="G20" s="216">
        <f>F20</f>
        <v>0</v>
      </c>
      <c r="H20" s="228">
        <f>I20*$C$20</f>
        <v>0</v>
      </c>
      <c r="I20" s="215">
        <v>0</v>
      </c>
      <c r="J20" s="216">
        <f>I20+G20</f>
        <v>0</v>
      </c>
      <c r="K20" s="228">
        <f>L20*$C$20</f>
        <v>10964.44</v>
      </c>
      <c r="L20" s="215">
        <v>0.8</v>
      </c>
      <c r="M20" s="216">
        <f>L20+J20</f>
        <v>0.8</v>
      </c>
      <c r="N20" s="228">
        <f>O20*$C$20</f>
        <v>2741.11</v>
      </c>
      <c r="O20" s="215">
        <v>0.2</v>
      </c>
      <c r="P20" s="216">
        <f>O20+M20</f>
        <v>1</v>
      </c>
      <c r="R20" s="207"/>
      <c r="S20" s="208"/>
    </row>
    <row r="21" spans="1:19" s="243" customFormat="1" ht="21.75" customHeight="1">
      <c r="A21" s="503" t="s">
        <v>265</v>
      </c>
      <c r="B21" s="504"/>
      <c r="C21" s="235">
        <f>SUM(C11:C20)</f>
        <v>404999.99999999994</v>
      </c>
      <c r="D21" s="236">
        <f>SUM(D11:D20)</f>
        <v>1.0000000000000002</v>
      </c>
      <c r="E21" s="242">
        <f>SUM(E11:E20)</f>
        <v>110156.168</v>
      </c>
      <c r="F21" s="229">
        <f>E21/$C$21</f>
        <v>0.27199053827160496</v>
      </c>
      <c r="G21" s="230"/>
      <c r="H21" s="242">
        <f>SUM(H11:H20)</f>
        <v>161192.28</v>
      </c>
      <c r="I21" s="229">
        <f>H21/$C$21</f>
        <v>0.3980056296296297</v>
      </c>
      <c r="J21" s="230"/>
      <c r="K21" s="242">
        <f>SUM(K11:K20)</f>
        <v>113969.138</v>
      </c>
      <c r="L21" s="229">
        <f>K21/$C$21</f>
        <v>0.28140527901234574</v>
      </c>
      <c r="M21" s="230"/>
      <c r="N21" s="242">
        <f>SUM(N11:N20)</f>
        <v>19682.414000000004</v>
      </c>
      <c r="O21" s="229">
        <f>N21/$C$21</f>
        <v>0.04859855308641977</v>
      </c>
      <c r="P21" s="230"/>
      <c r="R21" s="244"/>
      <c r="S21" s="245"/>
    </row>
    <row r="22" spans="1:19" s="243" customFormat="1" ht="21.75" customHeight="1">
      <c r="A22" s="499" t="s">
        <v>266</v>
      </c>
      <c r="B22" s="500"/>
      <c r="C22" s="237">
        <f>+C21</f>
        <v>404999.99999999994</v>
      </c>
      <c r="D22" s="238">
        <f>C22/C22</f>
        <v>1</v>
      </c>
      <c r="E22" s="246">
        <f>E21</f>
        <v>110156.168</v>
      </c>
      <c r="F22" s="231">
        <f>F21</f>
        <v>0.27199053827160496</v>
      </c>
      <c r="G22" s="232"/>
      <c r="H22" s="246">
        <f>H21+E22</f>
        <v>271348.448</v>
      </c>
      <c r="I22" s="231">
        <f>I21+F22</f>
        <v>0.6699961679012347</v>
      </c>
      <c r="J22" s="232"/>
      <c r="K22" s="246">
        <f>K21+H22</f>
        <v>385317.586</v>
      </c>
      <c r="L22" s="231">
        <f>L21+I22</f>
        <v>0.9514014469135805</v>
      </c>
      <c r="M22" s="232"/>
      <c r="N22" s="246">
        <f>N21+K22</f>
        <v>405000</v>
      </c>
      <c r="O22" s="231">
        <f>O21+L22</f>
        <v>1.0000000000000002</v>
      </c>
      <c r="P22" s="232"/>
      <c r="R22" s="244"/>
      <c r="S22" s="245"/>
    </row>
    <row r="23" spans="1:19" s="248" customFormat="1" ht="21.75" customHeight="1">
      <c r="A23" s="499" t="s">
        <v>267</v>
      </c>
      <c r="B23" s="500"/>
      <c r="C23" s="237">
        <v>400000</v>
      </c>
      <c r="D23" s="239">
        <f>C23/C21</f>
        <v>0.9876543209876545</v>
      </c>
      <c r="E23" s="246">
        <f>F23*$C$23</f>
        <v>108796.21530864199</v>
      </c>
      <c r="F23" s="231">
        <f>F21</f>
        <v>0.27199053827160496</v>
      </c>
      <c r="G23" s="232">
        <f>F23</f>
        <v>0.27199053827160496</v>
      </c>
      <c r="H23" s="246">
        <f>I23*$C$23</f>
        <v>159202.25185185188</v>
      </c>
      <c r="I23" s="231">
        <f>I21</f>
        <v>0.3980056296296297</v>
      </c>
      <c r="J23" s="232">
        <f>G23+I23</f>
        <v>0.6699961679012347</v>
      </c>
      <c r="K23" s="246">
        <f>L23*$C$23</f>
        <v>112562.1116049383</v>
      </c>
      <c r="L23" s="231">
        <f>L21</f>
        <v>0.28140527901234574</v>
      </c>
      <c r="M23" s="232">
        <f>J23+L23</f>
        <v>0.9514014469135805</v>
      </c>
      <c r="N23" s="246">
        <f>O23*$C$23</f>
        <v>19439.421234567908</v>
      </c>
      <c r="O23" s="231">
        <f>O21</f>
        <v>0.04859855308641977</v>
      </c>
      <c r="P23" s="232">
        <f>O23+M23-0</f>
        <v>1.0000000000000002</v>
      </c>
      <c r="Q23" s="247"/>
      <c r="R23" s="244"/>
      <c r="S23" s="245"/>
    </row>
    <row r="24" spans="1:19" s="248" customFormat="1" ht="21.75" customHeight="1" thickBot="1">
      <c r="A24" s="501" t="s">
        <v>268</v>
      </c>
      <c r="B24" s="502"/>
      <c r="C24" s="240">
        <f>C21-C23</f>
        <v>4999.999999999942</v>
      </c>
      <c r="D24" s="241">
        <f>C24/C22</f>
        <v>0.012345679012345538</v>
      </c>
      <c r="E24" s="249">
        <f>F24*$C$24</f>
        <v>1359.952691358009</v>
      </c>
      <c r="F24" s="233">
        <f>F23</f>
        <v>0.27199053827160496</v>
      </c>
      <c r="G24" s="234">
        <f>F24</f>
        <v>0.27199053827160496</v>
      </c>
      <c r="H24" s="249">
        <f>I24*$C$24</f>
        <v>1990.0281481481254</v>
      </c>
      <c r="I24" s="233">
        <f>I23</f>
        <v>0.3980056296296297</v>
      </c>
      <c r="J24" s="234">
        <f>J23</f>
        <v>0.6699961679012347</v>
      </c>
      <c r="K24" s="249">
        <f>L24*$C$24</f>
        <v>1407.0263950617123</v>
      </c>
      <c r="L24" s="233">
        <f>L23</f>
        <v>0.28140527901234574</v>
      </c>
      <c r="M24" s="234">
        <f>M23</f>
        <v>0.9514014469135805</v>
      </c>
      <c r="N24" s="249">
        <f>O24*$C$24</f>
        <v>242.992765432096</v>
      </c>
      <c r="O24" s="233">
        <f>O23</f>
        <v>0.04859855308641977</v>
      </c>
      <c r="P24" s="234">
        <f>P23</f>
        <v>1.0000000000000002</v>
      </c>
      <c r="Q24" s="247"/>
      <c r="R24" s="244"/>
      <c r="S24" s="245"/>
    </row>
    <row r="25" spans="5:16" ht="12.75">
      <c r="E25" s="217"/>
      <c r="H25" s="217"/>
      <c r="N25" s="217"/>
      <c r="O25" s="218"/>
      <c r="P25" s="218"/>
    </row>
    <row r="26" spans="3:15" ht="12.75"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</row>
    <row r="27" spans="2:16" ht="12.75">
      <c r="B27" s="219"/>
      <c r="C27" s="217"/>
      <c r="D27" s="217"/>
      <c r="E27" s="220"/>
      <c r="F27" s="220"/>
      <c r="G27" s="220"/>
      <c r="H27" s="220"/>
      <c r="N27" s="498" t="s">
        <v>349</v>
      </c>
      <c r="O27" s="498"/>
      <c r="P27" s="498"/>
    </row>
    <row r="28" spans="2:15" ht="12.75">
      <c r="B28" s="384" t="str">
        <f>Planilha!C125</f>
        <v>THIAGO S. A. CORRÊA</v>
      </c>
      <c r="C28" s="217"/>
      <c r="D28" s="217"/>
      <c r="E28" s="220"/>
      <c r="F28" s="220"/>
      <c r="G28" s="220"/>
      <c r="H28" s="220"/>
      <c r="N28" s="217"/>
      <c r="O28" s="218"/>
    </row>
    <row r="29" ht="12.75">
      <c r="B29" s="384" t="str">
        <f>Planilha!C126</f>
        <v>ENGENHEIRO CIVIL</v>
      </c>
    </row>
    <row r="30" ht="12.75">
      <c r="B30" s="384" t="str">
        <f>Planilha!C127</f>
        <v>CREA 11.027-D/MS</v>
      </c>
    </row>
  </sheetData>
  <sheetProtection/>
  <mergeCells count="20">
    <mergeCell ref="A21:B21"/>
    <mergeCell ref="E8:P8"/>
    <mergeCell ref="E9:G9"/>
    <mergeCell ref="H9:J9"/>
    <mergeCell ref="D8:D10"/>
    <mergeCell ref="C3:P3"/>
    <mergeCell ref="A7:P7"/>
    <mergeCell ref="A8:A10"/>
    <mergeCell ref="B8:B10"/>
    <mergeCell ref="C8:C10"/>
    <mergeCell ref="C1:P1"/>
    <mergeCell ref="C2:P2"/>
    <mergeCell ref="K9:M9"/>
    <mergeCell ref="N9:P9"/>
    <mergeCell ref="N27:P27"/>
    <mergeCell ref="A22:B22"/>
    <mergeCell ref="A23:B23"/>
    <mergeCell ref="A24:B24"/>
    <mergeCell ref="C4:P4"/>
    <mergeCell ref="C5:P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landscape" scale="58" r:id="rId2"/>
  <colBreaks count="1" manualBreakCount="1">
    <brk id="1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2"/>
  <sheetViews>
    <sheetView zoomScalePageLayoutView="0" workbookViewId="0" topLeftCell="A83">
      <selection activeCell="F26" sqref="F26:G26"/>
    </sheetView>
  </sheetViews>
  <sheetFormatPr defaultColWidth="9.140625" defaultRowHeight="12.75"/>
  <cols>
    <col min="1" max="1" width="10.57421875" style="56" customWidth="1"/>
    <col min="2" max="2" width="8.57421875" style="68" customWidth="1"/>
    <col min="3" max="3" width="53.421875" style="91" customWidth="1"/>
    <col min="4" max="4" width="4.57421875" style="92" customWidth="1"/>
    <col min="5" max="5" width="15.57421875" style="93" customWidth="1"/>
    <col min="6" max="6" width="9.00390625" style="189" customWidth="1"/>
    <col min="7" max="7" width="17.7109375" style="189" customWidth="1"/>
    <col min="8" max="8" width="11.28125" style="57" customWidth="1"/>
    <col min="9" max="16384" width="9.140625" style="3" customWidth="1"/>
  </cols>
  <sheetData>
    <row r="1" spans="2:7" ht="15.75" customHeight="1">
      <c r="B1" s="541"/>
      <c r="C1" s="541"/>
      <c r="D1" s="541"/>
      <c r="E1" s="541"/>
      <c r="F1" s="541"/>
      <c r="G1" s="185"/>
    </row>
    <row r="2" spans="2:7" ht="15.75" customHeight="1">
      <c r="B2" s="542" t="s">
        <v>34</v>
      </c>
      <c r="C2" s="542"/>
      <c r="D2" s="542"/>
      <c r="E2" s="542"/>
      <c r="F2" s="542"/>
      <c r="G2" s="185"/>
    </row>
    <row r="3" spans="2:7" ht="15.75" customHeight="1">
      <c r="B3" s="543" t="s">
        <v>137</v>
      </c>
      <c r="C3" s="541"/>
      <c r="D3" s="541"/>
      <c r="E3" s="541"/>
      <c r="F3" s="541"/>
      <c r="G3" s="185"/>
    </row>
    <row r="4" spans="2:7" ht="12.75">
      <c r="B4" s="544"/>
      <c r="C4" s="544"/>
      <c r="D4" s="544"/>
      <c r="E4" s="544"/>
      <c r="F4" s="544"/>
      <c r="G4" s="544"/>
    </row>
    <row r="5" spans="1:7" ht="15.75">
      <c r="A5" s="545" t="s">
        <v>138</v>
      </c>
      <c r="B5" s="545"/>
      <c r="C5" s="545"/>
      <c r="D5" s="545"/>
      <c r="E5" s="545"/>
      <c r="F5" s="545"/>
      <c r="G5" s="545"/>
    </row>
    <row r="6" spans="1:7" ht="15" customHeight="1">
      <c r="A6" s="115" t="s">
        <v>191</v>
      </c>
      <c r="B6" s="115"/>
      <c r="C6" s="58"/>
      <c r="D6" s="58"/>
      <c r="E6" s="59"/>
      <c r="F6" s="546" t="s">
        <v>139</v>
      </c>
      <c r="G6" s="547"/>
    </row>
    <row r="7" spans="1:7" ht="15" customHeight="1">
      <c r="A7" s="60" t="s">
        <v>160</v>
      </c>
      <c r="B7" s="60"/>
      <c r="C7" s="61"/>
      <c r="D7" s="61"/>
      <c r="E7" s="62"/>
      <c r="F7" s="554" t="s">
        <v>140</v>
      </c>
      <c r="G7" s="555"/>
    </row>
    <row r="8" spans="1:7" ht="15" customHeight="1">
      <c r="A8" s="116"/>
      <c r="B8" s="117"/>
      <c r="C8" s="118"/>
      <c r="D8" s="119"/>
      <c r="E8" s="556" t="s">
        <v>161</v>
      </c>
      <c r="F8" s="556"/>
      <c r="G8" s="557"/>
    </row>
    <row r="9" spans="1:8" s="68" customFormat="1" ht="25.5" customHeight="1">
      <c r="A9" s="64" t="s">
        <v>141</v>
      </c>
      <c r="B9" s="65" t="s">
        <v>0</v>
      </c>
      <c r="C9" s="65" t="s">
        <v>142</v>
      </c>
      <c r="D9" s="65" t="s">
        <v>4</v>
      </c>
      <c r="E9" s="66" t="s">
        <v>143</v>
      </c>
      <c r="F9" s="530" t="s">
        <v>144</v>
      </c>
      <c r="G9" s="530"/>
      <c r="H9" s="67"/>
    </row>
    <row r="10" spans="1:8" s="69" customFormat="1" ht="12.75">
      <c r="A10" s="174"/>
      <c r="B10" s="175">
        <v>1</v>
      </c>
      <c r="C10" s="176" t="s">
        <v>145</v>
      </c>
      <c r="D10" s="177"/>
      <c r="E10" s="178"/>
      <c r="F10" s="531"/>
      <c r="G10" s="532"/>
      <c r="H10" s="11"/>
    </row>
    <row r="11" spans="1:8" s="69" customFormat="1" ht="12.75">
      <c r="A11" s="120"/>
      <c r="B11" s="121" t="s">
        <v>38</v>
      </c>
      <c r="C11" s="122" t="s">
        <v>39</v>
      </c>
      <c r="D11" s="123"/>
      <c r="E11" s="124"/>
      <c r="F11" s="533"/>
      <c r="G11" s="534"/>
      <c r="H11" s="11"/>
    </row>
    <row r="12" spans="1:8" s="69" customFormat="1" ht="25.5" customHeight="1">
      <c r="A12" s="125">
        <v>93207</v>
      </c>
      <c r="B12" s="126" t="s">
        <v>40</v>
      </c>
      <c r="C12" s="127" t="s">
        <v>41</v>
      </c>
      <c r="D12" s="123" t="s">
        <v>42</v>
      </c>
      <c r="E12" s="124">
        <v>15</v>
      </c>
      <c r="F12" s="520" t="s">
        <v>163</v>
      </c>
      <c r="G12" s="520"/>
      <c r="H12" s="11"/>
    </row>
    <row r="13" spans="1:8" s="69" customFormat="1" ht="38.25" customHeight="1">
      <c r="A13" s="125" t="s">
        <v>43</v>
      </c>
      <c r="B13" s="126" t="s">
        <v>44</v>
      </c>
      <c r="C13" s="127" t="s">
        <v>45</v>
      </c>
      <c r="D13" s="123" t="s">
        <v>42</v>
      </c>
      <c r="E13" s="149">
        <v>40</v>
      </c>
      <c r="F13" s="520" t="s">
        <v>146</v>
      </c>
      <c r="G13" s="520"/>
      <c r="H13" s="12"/>
    </row>
    <row r="14" spans="1:8" s="69" customFormat="1" ht="25.5" customHeight="1">
      <c r="A14" s="125">
        <v>41598</v>
      </c>
      <c r="B14" s="126" t="s">
        <v>46</v>
      </c>
      <c r="C14" s="128" t="s">
        <v>47</v>
      </c>
      <c r="D14" s="129" t="s">
        <v>48</v>
      </c>
      <c r="E14" s="149">
        <v>1</v>
      </c>
      <c r="F14" s="520" t="s">
        <v>147</v>
      </c>
      <c r="G14" s="520"/>
      <c r="H14" s="11"/>
    </row>
    <row r="15" spans="1:8" s="69" customFormat="1" ht="12.75">
      <c r="A15" s="125" t="s">
        <v>25</v>
      </c>
      <c r="B15" s="126" t="s">
        <v>49</v>
      </c>
      <c r="C15" s="127" t="s">
        <v>50</v>
      </c>
      <c r="D15" s="123" t="s">
        <v>42</v>
      </c>
      <c r="E15" s="149">
        <v>8</v>
      </c>
      <c r="F15" s="520" t="s">
        <v>164</v>
      </c>
      <c r="G15" s="520"/>
      <c r="H15" s="70"/>
    </row>
    <row r="16" spans="1:8" s="69" customFormat="1" ht="12.75">
      <c r="A16" s="125"/>
      <c r="B16" s="121"/>
      <c r="C16" s="122"/>
      <c r="D16" s="123"/>
      <c r="E16" s="149"/>
      <c r="F16" s="539"/>
      <c r="G16" s="540"/>
      <c r="H16" s="11"/>
    </row>
    <row r="17" spans="1:8" s="69" customFormat="1" ht="12.75">
      <c r="A17" s="125"/>
      <c r="B17" s="121" t="s">
        <v>51</v>
      </c>
      <c r="C17" s="122" t="s">
        <v>52</v>
      </c>
      <c r="D17" s="123"/>
      <c r="E17" s="149"/>
      <c r="F17" s="533"/>
      <c r="G17" s="534"/>
      <c r="H17" s="11"/>
    </row>
    <row r="18" spans="1:8" s="69" customFormat="1" ht="12.75">
      <c r="A18" s="130">
        <v>2707</v>
      </c>
      <c r="B18" s="125" t="s">
        <v>53</v>
      </c>
      <c r="C18" s="131" t="s">
        <v>54</v>
      </c>
      <c r="D18" s="123" t="s">
        <v>19</v>
      </c>
      <c r="E18" s="149">
        <v>30</v>
      </c>
      <c r="F18" s="520" t="s">
        <v>230</v>
      </c>
      <c r="G18" s="520"/>
      <c r="H18" s="11"/>
    </row>
    <row r="19" spans="1:8" s="69" customFormat="1" ht="12.75">
      <c r="A19" s="130">
        <v>4069</v>
      </c>
      <c r="B19" s="125" t="s">
        <v>55</v>
      </c>
      <c r="C19" s="131" t="s">
        <v>56</v>
      </c>
      <c r="D19" s="123" t="s">
        <v>19</v>
      </c>
      <c r="E19" s="149">
        <v>90</v>
      </c>
      <c r="F19" s="520" t="s">
        <v>231</v>
      </c>
      <c r="G19" s="520"/>
      <c r="H19" s="11"/>
    </row>
    <row r="20" spans="1:8" s="69" customFormat="1" ht="12.75">
      <c r="A20" s="130">
        <v>1160</v>
      </c>
      <c r="B20" s="125" t="s">
        <v>57</v>
      </c>
      <c r="C20" s="132" t="s">
        <v>58</v>
      </c>
      <c r="D20" s="123" t="s">
        <v>19</v>
      </c>
      <c r="E20" s="149">
        <v>90</v>
      </c>
      <c r="F20" s="520" t="s">
        <v>231</v>
      </c>
      <c r="G20" s="520"/>
      <c r="H20" s="11"/>
    </row>
    <row r="21" spans="1:8" s="69" customFormat="1" ht="12.75">
      <c r="A21" s="133"/>
      <c r="B21" s="134"/>
      <c r="C21" s="135"/>
      <c r="D21" s="136"/>
      <c r="E21" s="137"/>
      <c r="F21" s="537"/>
      <c r="G21" s="538"/>
      <c r="H21" s="11"/>
    </row>
    <row r="22" spans="1:8" s="69" customFormat="1" ht="12.75">
      <c r="A22" s="125"/>
      <c r="B22" s="121"/>
      <c r="C22" s="141" t="s">
        <v>162</v>
      </c>
      <c r="D22" s="123"/>
      <c r="E22" s="124"/>
      <c r="F22" s="535"/>
      <c r="G22" s="536"/>
      <c r="H22" s="11"/>
    </row>
    <row r="23" spans="1:7" ht="12.75">
      <c r="A23" s="125"/>
      <c r="B23" s="140">
        <v>2</v>
      </c>
      <c r="C23" s="141" t="s">
        <v>59</v>
      </c>
      <c r="D23" s="139"/>
      <c r="E23" s="124"/>
      <c r="F23" s="539"/>
      <c r="G23" s="540"/>
    </row>
    <row r="24" spans="1:7" ht="12.75">
      <c r="A24" s="125"/>
      <c r="B24" s="140" t="s">
        <v>60</v>
      </c>
      <c r="C24" s="141" t="s">
        <v>61</v>
      </c>
      <c r="D24" s="139"/>
      <c r="E24" s="124"/>
      <c r="F24" s="533"/>
      <c r="G24" s="534"/>
    </row>
    <row r="25" spans="1:7" ht="12.75">
      <c r="A25" s="125"/>
      <c r="B25" s="140" t="s">
        <v>62</v>
      </c>
      <c r="C25" s="141" t="s">
        <v>23</v>
      </c>
      <c r="D25" s="139"/>
      <c r="E25" s="124"/>
      <c r="F25" s="528"/>
      <c r="G25" s="529"/>
    </row>
    <row r="26" spans="1:7" ht="79.5" customHeight="1">
      <c r="A26" s="551">
        <v>73610</v>
      </c>
      <c r="B26" s="548" t="s">
        <v>63</v>
      </c>
      <c r="C26" s="127" t="s">
        <v>232</v>
      </c>
      <c r="D26" s="129" t="s">
        <v>24</v>
      </c>
      <c r="E26" s="124">
        <f>153+705+410+505+259+164+503+519+1034+521+169+61+103+136+145+90+319+57+94+75+196+345</f>
        <v>6563</v>
      </c>
      <c r="F26" s="558" t="s">
        <v>235</v>
      </c>
      <c r="G26" s="559"/>
    </row>
    <row r="27" spans="1:7" ht="79.5" customHeight="1">
      <c r="A27" s="552"/>
      <c r="B27" s="549"/>
      <c r="C27" s="127"/>
      <c r="D27" s="129" t="s">
        <v>24</v>
      </c>
      <c r="E27" s="124">
        <f>241+61+63+391+224+127+1037+228+966+763+1295+421+1914</f>
        <v>7731</v>
      </c>
      <c r="F27" s="560" t="s">
        <v>234</v>
      </c>
      <c r="G27" s="527"/>
    </row>
    <row r="28" spans="1:7" ht="12.75">
      <c r="A28" s="553"/>
      <c r="B28" s="550"/>
      <c r="C28" s="127" t="s">
        <v>233</v>
      </c>
      <c r="D28" s="129"/>
      <c r="E28" s="184">
        <f>E27+E26</f>
        <v>14294</v>
      </c>
      <c r="F28" s="527"/>
      <c r="G28" s="527"/>
    </row>
    <row r="29" spans="1:7" ht="12.75">
      <c r="A29" s="125">
        <v>73682</v>
      </c>
      <c r="B29" s="126" t="s">
        <v>65</v>
      </c>
      <c r="C29" s="127" t="s">
        <v>66</v>
      </c>
      <c r="D29" s="129" t="s">
        <v>24</v>
      </c>
      <c r="E29" s="184">
        <f>153+705+410+505+259+164+503+519+1034+521+169+61+103+136+145+90+319+57+94+75+196+345+241+61+63+391+224+127+1037+228+966+763+1295+421+1914</f>
        <v>14294</v>
      </c>
      <c r="F29" s="527" t="s">
        <v>236</v>
      </c>
      <c r="G29" s="527"/>
    </row>
    <row r="30" spans="1:7" ht="12.75">
      <c r="A30" s="125"/>
      <c r="B30" s="143"/>
      <c r="C30" s="144"/>
      <c r="D30" s="139"/>
      <c r="E30" s="124"/>
      <c r="F30" s="519"/>
      <c r="G30" s="519"/>
    </row>
    <row r="31" spans="1:7" ht="12.75">
      <c r="A31" s="125"/>
      <c r="B31" s="140" t="s">
        <v>68</v>
      </c>
      <c r="C31" s="144" t="s">
        <v>69</v>
      </c>
      <c r="D31" s="139"/>
      <c r="E31" s="124"/>
      <c r="F31" s="519"/>
      <c r="G31" s="519"/>
    </row>
    <row r="32" spans="1:7" ht="79.5" customHeight="1">
      <c r="A32" s="551">
        <v>72915</v>
      </c>
      <c r="B32" s="548" t="s">
        <v>70</v>
      </c>
      <c r="C32" s="127" t="s">
        <v>239</v>
      </c>
      <c r="D32" s="182"/>
      <c r="E32" s="124">
        <f>(153+705+410+505+259+164+503+519+1034+521+169+61+103+136+145+90+319+57+94+75+196+345)*0.6*0.4</f>
        <v>1575.12</v>
      </c>
      <c r="F32" s="527" t="s">
        <v>237</v>
      </c>
      <c r="G32" s="527"/>
    </row>
    <row r="33" spans="1:7" ht="79.5" customHeight="1">
      <c r="A33" s="552"/>
      <c r="B33" s="549"/>
      <c r="C33" s="127" t="s">
        <v>240</v>
      </c>
      <c r="D33" s="182"/>
      <c r="E33" s="124">
        <f>(241+61+63+391+224+127+1037+228+966+763+1295+421+1914)*0.6*0.4</f>
        <v>1855.4399999999998</v>
      </c>
      <c r="F33" s="527" t="s">
        <v>238</v>
      </c>
      <c r="G33" s="527"/>
    </row>
    <row r="34" spans="1:8" ht="12.75">
      <c r="A34" s="553"/>
      <c r="B34" s="550"/>
      <c r="C34" s="127" t="s">
        <v>241</v>
      </c>
      <c r="D34" s="129" t="s">
        <v>148</v>
      </c>
      <c r="E34" s="184">
        <f>E33+E32</f>
        <v>3430.5599999999995</v>
      </c>
      <c r="F34" s="527"/>
      <c r="G34" s="527"/>
      <c r="H34" s="183"/>
    </row>
    <row r="35" spans="1:8" ht="79.5" customHeight="1">
      <c r="A35" s="551">
        <v>93360</v>
      </c>
      <c r="B35" s="548" t="s">
        <v>72</v>
      </c>
      <c r="C35" s="127" t="s">
        <v>242</v>
      </c>
      <c r="D35" s="129"/>
      <c r="E35" s="142">
        <f>(153+705+410+505+259+164+503+519+1034+521+169+61+103+136+145+90+319+57+94+75+196+345)*0.6*0.3</f>
        <v>1181.34</v>
      </c>
      <c r="F35" s="527" t="s">
        <v>245</v>
      </c>
      <c r="G35" s="527"/>
      <c r="H35" s="183"/>
    </row>
    <row r="36" spans="1:8" ht="79.5" customHeight="1">
      <c r="A36" s="552"/>
      <c r="B36" s="549"/>
      <c r="C36" s="127" t="s">
        <v>243</v>
      </c>
      <c r="D36" s="129"/>
      <c r="E36" s="142">
        <f>(241+61+63+391+224+127+1037+228+966+763+1295+421+1914)*0.6*0.3</f>
        <v>1391.5799999999997</v>
      </c>
      <c r="F36" s="527" t="s">
        <v>246</v>
      </c>
      <c r="G36" s="527"/>
      <c r="H36" s="183"/>
    </row>
    <row r="37" spans="1:8" ht="12.75">
      <c r="A37" s="553"/>
      <c r="B37" s="550"/>
      <c r="C37" s="127" t="s">
        <v>244</v>
      </c>
      <c r="D37" s="129" t="s">
        <v>148</v>
      </c>
      <c r="E37" s="184">
        <f>E36+E35</f>
        <v>2572.9199999999996</v>
      </c>
      <c r="F37" s="527"/>
      <c r="G37" s="527"/>
      <c r="H37" s="183"/>
    </row>
    <row r="38" spans="1:7" ht="12.75">
      <c r="A38" s="125"/>
      <c r="B38" s="143"/>
      <c r="C38" s="144"/>
      <c r="D38" s="139"/>
      <c r="E38" s="124"/>
      <c r="F38" s="539"/>
      <c r="G38" s="540"/>
    </row>
    <row r="39" spans="1:7" ht="12.75">
      <c r="A39" s="125"/>
      <c r="B39" s="140" t="s">
        <v>74</v>
      </c>
      <c r="C39" s="144" t="s">
        <v>75</v>
      </c>
      <c r="D39" s="139"/>
      <c r="E39" s="124"/>
      <c r="F39" s="533"/>
      <c r="G39" s="534"/>
    </row>
    <row r="40" spans="1:7" ht="25.5">
      <c r="A40" s="125" t="s">
        <v>30</v>
      </c>
      <c r="B40" s="145" t="s">
        <v>76</v>
      </c>
      <c r="C40" s="127" t="s">
        <v>77</v>
      </c>
      <c r="D40" s="129" t="s">
        <v>24</v>
      </c>
      <c r="E40" s="184">
        <f>153+705+410+505+259+164+503+519+1034+521+169+61+103+136+145+90+319+57+94+75+196+345+241+61+63+391+224+127+1037+228+966+763+1295+421+1914</f>
        <v>14294</v>
      </c>
      <c r="F40" s="527" t="s">
        <v>236</v>
      </c>
      <c r="G40" s="527"/>
    </row>
    <row r="41" spans="1:7" ht="12.75">
      <c r="A41" s="125"/>
      <c r="B41" s="145"/>
      <c r="C41" s="138"/>
      <c r="D41" s="139"/>
      <c r="E41" s="124"/>
      <c r="F41" s="521"/>
      <c r="G41" s="521"/>
    </row>
    <row r="42" spans="1:7" ht="12.75">
      <c r="A42" s="125"/>
      <c r="B42" s="146" t="s">
        <v>16</v>
      </c>
      <c r="C42" s="172" t="s">
        <v>59</v>
      </c>
      <c r="D42" s="139"/>
      <c r="E42" s="124"/>
      <c r="F42" s="522"/>
      <c r="G42" s="523"/>
    </row>
    <row r="43" spans="1:7" ht="12.75">
      <c r="A43" s="125"/>
      <c r="B43" s="146" t="s">
        <v>88</v>
      </c>
      <c r="C43" s="144" t="s">
        <v>79</v>
      </c>
      <c r="D43" s="139"/>
      <c r="E43" s="124"/>
      <c r="F43" s="521"/>
      <c r="G43" s="521"/>
    </row>
    <row r="44" spans="1:7" ht="25.5">
      <c r="A44" s="125"/>
      <c r="B44" s="126" t="s">
        <v>130</v>
      </c>
      <c r="C44" s="127" t="s">
        <v>81</v>
      </c>
      <c r="D44" s="129" t="s">
        <v>24</v>
      </c>
      <c r="E44" s="184">
        <f>153+705+410+505+259+164+503+519+1034+521+169+61+103+136+145+90+319+57+94+75+196+345+241+61+63+391+224+127+1037+228+966+763+1295+421+1914</f>
        <v>14294</v>
      </c>
      <c r="F44" s="527" t="s">
        <v>236</v>
      </c>
      <c r="G44" s="527"/>
    </row>
    <row r="45" spans="1:7" ht="25.5" customHeight="1">
      <c r="A45" s="125" t="s">
        <v>80</v>
      </c>
      <c r="B45" s="126" t="s">
        <v>131</v>
      </c>
      <c r="C45" s="127" t="s">
        <v>82</v>
      </c>
      <c r="D45" s="129" t="s">
        <v>48</v>
      </c>
      <c r="E45" s="142">
        <v>10</v>
      </c>
      <c r="F45" s="520" t="s">
        <v>247</v>
      </c>
      <c r="G45" s="520"/>
    </row>
    <row r="46" spans="1:7" ht="25.5" customHeight="1">
      <c r="A46" s="125" t="s">
        <v>149</v>
      </c>
      <c r="B46" s="126" t="s">
        <v>132</v>
      </c>
      <c r="C46" s="127" t="s">
        <v>83</v>
      </c>
      <c r="D46" s="129" t="s">
        <v>48</v>
      </c>
      <c r="E46" s="142">
        <v>9</v>
      </c>
      <c r="F46" s="519" t="s">
        <v>250</v>
      </c>
      <c r="G46" s="519"/>
    </row>
    <row r="47" spans="1:7" ht="25.5" customHeight="1">
      <c r="A47" s="125" t="s">
        <v>150</v>
      </c>
      <c r="B47" s="126" t="s">
        <v>133</v>
      </c>
      <c r="C47" s="127" t="s">
        <v>84</v>
      </c>
      <c r="D47" s="129" t="s">
        <v>48</v>
      </c>
      <c r="E47" s="142">
        <v>8</v>
      </c>
      <c r="F47" s="519" t="s">
        <v>249</v>
      </c>
      <c r="G47" s="519"/>
    </row>
    <row r="48" spans="1:7" ht="25.5" customHeight="1">
      <c r="A48" s="125" t="s">
        <v>151</v>
      </c>
      <c r="B48" s="126" t="s">
        <v>134</v>
      </c>
      <c r="C48" s="127" t="s">
        <v>85</v>
      </c>
      <c r="D48" s="129" t="s">
        <v>48</v>
      </c>
      <c r="E48" s="142">
        <v>32</v>
      </c>
      <c r="F48" s="520" t="s">
        <v>248</v>
      </c>
      <c r="G48" s="520"/>
    </row>
    <row r="49" spans="1:7" ht="25.5" customHeight="1">
      <c r="A49" s="125" t="s">
        <v>152</v>
      </c>
      <c r="B49" s="126" t="s">
        <v>135</v>
      </c>
      <c r="C49" s="127" t="s">
        <v>86</v>
      </c>
      <c r="D49" s="129" t="s">
        <v>48</v>
      </c>
      <c r="E49" s="142">
        <v>7</v>
      </c>
      <c r="F49" s="520" t="s">
        <v>251</v>
      </c>
      <c r="G49" s="520"/>
    </row>
    <row r="50" spans="1:7" ht="12.75">
      <c r="A50" s="147"/>
      <c r="B50" s="147"/>
      <c r="C50" s="147"/>
      <c r="D50" s="147"/>
      <c r="E50" s="147"/>
      <c r="F50" s="524"/>
      <c r="G50" s="525"/>
    </row>
    <row r="51" spans="1:7" ht="12.75">
      <c r="A51" s="148"/>
      <c r="B51" s="140" t="s">
        <v>27</v>
      </c>
      <c r="C51" s="144" t="s">
        <v>229</v>
      </c>
      <c r="D51" s="149"/>
      <c r="E51" s="149"/>
      <c r="F51" s="521"/>
      <c r="G51" s="521"/>
    </row>
    <row r="52" spans="1:7" ht="12.75">
      <c r="A52" s="125"/>
      <c r="B52" s="140" t="s">
        <v>89</v>
      </c>
      <c r="C52" s="144" t="s">
        <v>39</v>
      </c>
      <c r="D52" s="139"/>
      <c r="E52" s="124"/>
      <c r="F52" s="521"/>
      <c r="G52" s="521"/>
    </row>
    <row r="53" spans="1:7" ht="52.5" customHeight="1">
      <c r="A53" s="125" t="s">
        <v>91</v>
      </c>
      <c r="B53" s="126" t="s">
        <v>90</v>
      </c>
      <c r="C53" s="127" t="s">
        <v>92</v>
      </c>
      <c r="D53" s="129" t="s">
        <v>24</v>
      </c>
      <c r="E53" s="124">
        <v>900</v>
      </c>
      <c r="F53" s="526" t="s">
        <v>220</v>
      </c>
      <c r="G53" s="526"/>
    </row>
    <row r="54" spans="1:7" ht="38.25" customHeight="1">
      <c r="A54" s="125">
        <v>83878</v>
      </c>
      <c r="B54" s="126" t="s">
        <v>153</v>
      </c>
      <c r="C54" s="127" t="s">
        <v>93</v>
      </c>
      <c r="D54" s="129" t="s">
        <v>48</v>
      </c>
      <c r="E54" s="124">
        <v>45</v>
      </c>
      <c r="F54" s="520" t="s">
        <v>221</v>
      </c>
      <c r="G54" s="520"/>
    </row>
    <row r="55" spans="1:7" ht="12.75" customHeight="1">
      <c r="A55" s="125" t="s">
        <v>32</v>
      </c>
      <c r="B55" s="126" t="s">
        <v>154</v>
      </c>
      <c r="C55" s="127" t="s">
        <v>33</v>
      </c>
      <c r="D55" s="129" t="s">
        <v>48</v>
      </c>
      <c r="E55" s="124">
        <v>45</v>
      </c>
      <c r="F55" s="520" t="s">
        <v>221</v>
      </c>
      <c r="G55" s="520"/>
    </row>
    <row r="56" spans="1:7" ht="12.75">
      <c r="A56" s="125"/>
      <c r="B56" s="150"/>
      <c r="C56" s="138"/>
      <c r="D56" s="151"/>
      <c r="E56" s="152"/>
      <c r="F56" s="521"/>
      <c r="G56" s="521"/>
    </row>
    <row r="57" spans="1:7" ht="12.75">
      <c r="A57" s="125"/>
      <c r="B57" s="153" t="s">
        <v>94</v>
      </c>
      <c r="C57" s="144" t="s">
        <v>79</v>
      </c>
      <c r="D57" s="151"/>
      <c r="E57" s="152"/>
      <c r="F57" s="521"/>
      <c r="G57" s="521"/>
    </row>
    <row r="58" spans="1:7" ht="38.25">
      <c r="A58" s="125">
        <v>61</v>
      </c>
      <c r="B58" s="126" t="s">
        <v>95</v>
      </c>
      <c r="C58" s="127" t="s">
        <v>96</v>
      </c>
      <c r="D58" s="139"/>
      <c r="E58" s="124">
        <v>90</v>
      </c>
      <c r="F58" s="520" t="s">
        <v>222</v>
      </c>
      <c r="G58" s="520"/>
    </row>
    <row r="59" spans="1:7" ht="25.5" customHeight="1">
      <c r="A59" s="125">
        <v>1419</v>
      </c>
      <c r="B59" s="126" t="s">
        <v>97</v>
      </c>
      <c r="C59" s="127" t="s">
        <v>98</v>
      </c>
      <c r="D59" s="129" t="s">
        <v>48</v>
      </c>
      <c r="E59" s="152">
        <v>45</v>
      </c>
      <c r="F59" s="520" t="s">
        <v>221</v>
      </c>
      <c r="G59" s="520"/>
    </row>
    <row r="60" spans="1:7" ht="12.75">
      <c r="A60" s="147"/>
      <c r="B60" s="147"/>
      <c r="C60" s="147"/>
      <c r="D60" s="147"/>
      <c r="E60" s="147"/>
      <c r="F60" s="524"/>
      <c r="G60" s="525"/>
    </row>
    <row r="61" spans="1:7" ht="12.75">
      <c r="A61" s="125"/>
      <c r="B61" s="121"/>
      <c r="C61" s="154"/>
      <c r="D61" s="155"/>
      <c r="E61" s="123"/>
      <c r="F61" s="521"/>
      <c r="G61" s="521"/>
    </row>
    <row r="62" spans="1:7" ht="12.75">
      <c r="A62" s="125"/>
      <c r="B62" s="121" t="s">
        <v>28</v>
      </c>
      <c r="C62" s="156" t="s">
        <v>100</v>
      </c>
      <c r="D62" s="155"/>
      <c r="E62" s="123"/>
      <c r="F62" s="521"/>
      <c r="G62" s="521"/>
    </row>
    <row r="63" spans="1:7" ht="12.75">
      <c r="A63" s="125"/>
      <c r="B63" s="121" t="s">
        <v>111</v>
      </c>
      <c r="C63" s="173" t="s">
        <v>100</v>
      </c>
      <c r="D63" s="155"/>
      <c r="E63" s="123"/>
      <c r="F63" s="522"/>
      <c r="G63" s="523"/>
    </row>
    <row r="64" spans="1:7" ht="38.25">
      <c r="A64" s="125"/>
      <c r="B64" s="125" t="s">
        <v>102</v>
      </c>
      <c r="C64" s="157" t="s">
        <v>103</v>
      </c>
      <c r="D64" s="155" t="s">
        <v>155</v>
      </c>
      <c r="E64" s="123">
        <v>2</v>
      </c>
      <c r="F64" s="520" t="s">
        <v>156</v>
      </c>
      <c r="G64" s="520"/>
    </row>
    <row r="65" spans="1:7" ht="63.75">
      <c r="A65" s="125" t="s">
        <v>157</v>
      </c>
      <c r="B65" s="125" t="s">
        <v>105</v>
      </c>
      <c r="C65" s="158" t="s">
        <v>106</v>
      </c>
      <c r="D65" s="129" t="s">
        <v>48</v>
      </c>
      <c r="E65" s="159">
        <v>2</v>
      </c>
      <c r="F65" s="520" t="s">
        <v>167</v>
      </c>
      <c r="G65" s="520"/>
    </row>
    <row r="66" spans="1:7" ht="12.75">
      <c r="A66" s="125" t="s">
        <v>104</v>
      </c>
      <c r="B66" s="125" t="s">
        <v>107</v>
      </c>
      <c r="C66" s="158" t="s">
        <v>108</v>
      </c>
      <c r="D66" s="129" t="s">
        <v>48</v>
      </c>
      <c r="E66" s="159">
        <v>2</v>
      </c>
      <c r="F66" s="520" t="s">
        <v>167</v>
      </c>
      <c r="G66" s="520"/>
    </row>
    <row r="67" spans="1:7" ht="12.75">
      <c r="A67" s="125" t="s">
        <v>104</v>
      </c>
      <c r="B67" s="125" t="s">
        <v>109</v>
      </c>
      <c r="C67" s="160" t="s">
        <v>110</v>
      </c>
      <c r="D67" s="129" t="s">
        <v>48</v>
      </c>
      <c r="E67" s="159">
        <v>70</v>
      </c>
      <c r="F67" s="520" t="s">
        <v>168</v>
      </c>
      <c r="G67" s="520"/>
    </row>
    <row r="68" spans="1:7" ht="12.75">
      <c r="A68" s="125"/>
      <c r="B68" s="121"/>
      <c r="C68" s="154"/>
      <c r="D68" s="155"/>
      <c r="E68" s="123"/>
      <c r="F68" s="520"/>
      <c r="G68" s="520"/>
    </row>
    <row r="69" spans="1:7" ht="12.75">
      <c r="A69" s="125"/>
      <c r="B69" s="121" t="s">
        <v>112</v>
      </c>
      <c r="C69" s="161" t="s">
        <v>113</v>
      </c>
      <c r="D69" s="155"/>
      <c r="E69" s="123"/>
      <c r="F69" s="520"/>
      <c r="G69" s="520"/>
    </row>
    <row r="70" spans="1:7" ht="25.5">
      <c r="A70" s="126"/>
      <c r="B70" s="125" t="s">
        <v>115</v>
      </c>
      <c r="C70" s="127" t="s">
        <v>116</v>
      </c>
      <c r="D70" s="162" t="s">
        <v>24</v>
      </c>
      <c r="E70" s="123">
        <v>40</v>
      </c>
      <c r="F70" s="520" t="s">
        <v>169</v>
      </c>
      <c r="G70" s="520"/>
    </row>
    <row r="71" spans="1:7" ht="25.5">
      <c r="A71" s="126" t="s">
        <v>114</v>
      </c>
      <c r="B71" s="126" t="s">
        <v>117</v>
      </c>
      <c r="C71" s="127" t="s">
        <v>118</v>
      </c>
      <c r="D71" s="129" t="s">
        <v>48</v>
      </c>
      <c r="E71" s="159">
        <v>2</v>
      </c>
      <c r="F71" s="520" t="s">
        <v>166</v>
      </c>
      <c r="G71" s="520"/>
    </row>
    <row r="72" spans="1:7" ht="12.75">
      <c r="A72" s="125"/>
      <c r="B72" s="121"/>
      <c r="C72" s="154"/>
      <c r="D72" s="155"/>
      <c r="E72" s="123"/>
      <c r="F72" s="520"/>
      <c r="G72" s="520"/>
    </row>
    <row r="73" spans="1:7" ht="12.75">
      <c r="A73" s="125"/>
      <c r="B73" s="121" t="s">
        <v>174</v>
      </c>
      <c r="C73" s="163" t="s">
        <v>120</v>
      </c>
      <c r="D73" s="123"/>
      <c r="E73" s="123"/>
      <c r="F73" s="521"/>
      <c r="G73" s="521"/>
    </row>
    <row r="74" spans="1:7" ht="38.25">
      <c r="A74" s="125" t="s">
        <v>121</v>
      </c>
      <c r="B74" s="125" t="s">
        <v>175</v>
      </c>
      <c r="C74" s="164" t="s">
        <v>122</v>
      </c>
      <c r="D74" s="123" t="s">
        <v>24</v>
      </c>
      <c r="E74" s="123">
        <f>(10*2+10*2)*2</f>
        <v>80</v>
      </c>
      <c r="F74" s="520" t="s">
        <v>172</v>
      </c>
      <c r="G74" s="520"/>
    </row>
    <row r="75" spans="1:7" ht="38.25">
      <c r="A75" s="125" t="s">
        <v>121</v>
      </c>
      <c r="B75" s="125" t="s">
        <v>176</v>
      </c>
      <c r="C75" s="165" t="s">
        <v>124</v>
      </c>
      <c r="D75" s="123" t="s">
        <v>42</v>
      </c>
      <c r="E75" s="123">
        <v>6</v>
      </c>
      <c r="F75" s="520" t="s">
        <v>171</v>
      </c>
      <c r="G75" s="520"/>
    </row>
    <row r="76" spans="1:7" ht="12.75">
      <c r="A76" s="125"/>
      <c r="B76" s="121"/>
      <c r="C76" s="138"/>
      <c r="D76" s="123"/>
      <c r="E76" s="123"/>
      <c r="F76" s="521"/>
      <c r="G76" s="521"/>
    </row>
    <row r="77" spans="1:7" ht="12.75">
      <c r="A77" s="125"/>
      <c r="B77" s="121"/>
      <c r="C77" s="138"/>
      <c r="D77" s="123"/>
      <c r="E77" s="123"/>
      <c r="F77" s="521"/>
      <c r="G77" s="521"/>
    </row>
    <row r="78" spans="1:7" ht="12.75">
      <c r="A78" s="125"/>
      <c r="B78" s="121" t="s">
        <v>182</v>
      </c>
      <c r="C78" s="166" t="s">
        <v>79</v>
      </c>
      <c r="D78" s="167"/>
      <c r="E78" s="168"/>
      <c r="F78" s="521"/>
      <c r="G78" s="521"/>
    </row>
    <row r="79" spans="1:7" ht="25.5" customHeight="1">
      <c r="A79" s="125">
        <v>9844</v>
      </c>
      <c r="B79" s="125" t="s">
        <v>183</v>
      </c>
      <c r="C79" s="127" t="s">
        <v>81</v>
      </c>
      <c r="D79" s="129" t="s">
        <v>24</v>
      </c>
      <c r="E79" s="142">
        <v>24</v>
      </c>
      <c r="F79" s="519" t="s">
        <v>177</v>
      </c>
      <c r="G79" s="519"/>
    </row>
    <row r="80" spans="1:7" ht="25.5" customHeight="1">
      <c r="A80" s="125">
        <v>1845</v>
      </c>
      <c r="B80" s="125" t="s">
        <v>184</v>
      </c>
      <c r="C80" s="127" t="s">
        <v>85</v>
      </c>
      <c r="D80" s="129" t="s">
        <v>48</v>
      </c>
      <c r="E80" s="142">
        <v>8</v>
      </c>
      <c r="F80" s="519" t="s">
        <v>178</v>
      </c>
      <c r="G80" s="519"/>
    </row>
    <row r="81" spans="1:7" ht="25.5" customHeight="1">
      <c r="A81" s="125">
        <v>48</v>
      </c>
      <c r="B81" s="125" t="s">
        <v>185</v>
      </c>
      <c r="C81" s="127" t="s">
        <v>86</v>
      </c>
      <c r="D81" s="129" t="s">
        <v>48</v>
      </c>
      <c r="E81" s="142">
        <v>6</v>
      </c>
      <c r="F81" s="519" t="s">
        <v>179</v>
      </c>
      <c r="G81" s="519"/>
    </row>
    <row r="82" spans="1:7" ht="25.5" customHeight="1">
      <c r="A82" s="125">
        <v>52</v>
      </c>
      <c r="B82" s="125" t="s">
        <v>186</v>
      </c>
      <c r="C82" s="127" t="s">
        <v>126</v>
      </c>
      <c r="D82" s="129" t="s">
        <v>48</v>
      </c>
      <c r="E82" s="142">
        <v>2</v>
      </c>
      <c r="F82" s="519" t="s">
        <v>180</v>
      </c>
      <c r="G82" s="519"/>
    </row>
    <row r="83" spans="1:7" ht="25.5" customHeight="1">
      <c r="A83" s="125">
        <v>89610</v>
      </c>
      <c r="B83" s="125" t="s">
        <v>187</v>
      </c>
      <c r="C83" s="128" t="s">
        <v>127</v>
      </c>
      <c r="D83" s="129" t="s">
        <v>48</v>
      </c>
      <c r="E83" s="142">
        <v>4</v>
      </c>
      <c r="F83" s="519" t="s">
        <v>181</v>
      </c>
      <c r="G83" s="519"/>
    </row>
    <row r="84" spans="1:7" ht="25.5" customHeight="1">
      <c r="A84" s="125">
        <v>6028</v>
      </c>
      <c r="B84" s="125" t="s">
        <v>188</v>
      </c>
      <c r="C84" s="127" t="s">
        <v>128</v>
      </c>
      <c r="D84" s="129" t="s">
        <v>48</v>
      </c>
      <c r="E84" s="142">
        <v>4</v>
      </c>
      <c r="F84" s="519" t="s">
        <v>181</v>
      </c>
      <c r="G84" s="519"/>
    </row>
    <row r="85" spans="1:7" ht="25.5" customHeight="1">
      <c r="A85" s="125">
        <v>9910</v>
      </c>
      <c r="B85" s="125" t="s">
        <v>189</v>
      </c>
      <c r="C85" s="127" t="s">
        <v>129</v>
      </c>
      <c r="D85" s="129" t="s">
        <v>48</v>
      </c>
      <c r="E85" s="142">
        <v>4</v>
      </c>
      <c r="F85" s="519" t="s">
        <v>181</v>
      </c>
      <c r="G85" s="519"/>
    </row>
    <row r="86" spans="1:7" ht="12.75">
      <c r="A86" s="147"/>
      <c r="B86" s="147"/>
      <c r="C86" s="147"/>
      <c r="D86" s="147"/>
      <c r="E86" s="147"/>
      <c r="F86" s="524"/>
      <c r="G86" s="525"/>
    </row>
    <row r="87" spans="1:7" ht="12.75">
      <c r="A87" s="179"/>
      <c r="B87" s="180"/>
      <c r="C87" s="156" t="s">
        <v>213</v>
      </c>
      <c r="D87" s="151"/>
      <c r="E87" s="124"/>
      <c r="F87" s="528"/>
      <c r="G87" s="529"/>
    </row>
    <row r="88" spans="1:7" ht="12.75">
      <c r="A88" s="125"/>
      <c r="B88" s="121" t="s">
        <v>31</v>
      </c>
      <c r="C88" s="156" t="s">
        <v>100</v>
      </c>
      <c r="D88" s="155"/>
      <c r="E88" s="123"/>
      <c r="F88" s="192"/>
      <c r="G88" s="193"/>
    </row>
    <row r="89" spans="1:7" ht="12.75">
      <c r="A89" s="125"/>
      <c r="B89" s="121" t="s">
        <v>119</v>
      </c>
      <c r="C89" s="173" t="s">
        <v>100</v>
      </c>
      <c r="D89" s="155"/>
      <c r="E89" s="123"/>
      <c r="F89" s="522"/>
      <c r="G89" s="523"/>
    </row>
    <row r="90" spans="1:7" ht="38.25">
      <c r="A90" s="125"/>
      <c r="B90" s="125" t="s">
        <v>192</v>
      </c>
      <c r="C90" s="157" t="s">
        <v>103</v>
      </c>
      <c r="D90" s="155" t="s">
        <v>155</v>
      </c>
      <c r="E90" s="123">
        <v>1</v>
      </c>
      <c r="F90" s="520" t="s">
        <v>156</v>
      </c>
      <c r="G90" s="520"/>
    </row>
    <row r="91" spans="1:7" ht="63.75">
      <c r="A91" s="125" t="s">
        <v>157</v>
      </c>
      <c r="B91" s="125" t="s">
        <v>193</v>
      </c>
      <c r="C91" s="158" t="s">
        <v>106</v>
      </c>
      <c r="D91" s="129" t="s">
        <v>48</v>
      </c>
      <c r="E91" s="159">
        <v>1</v>
      </c>
      <c r="F91" s="520" t="s">
        <v>212</v>
      </c>
      <c r="G91" s="520"/>
    </row>
    <row r="92" spans="1:7" ht="12.75">
      <c r="A92" s="125" t="s">
        <v>104</v>
      </c>
      <c r="B92" s="125" t="s">
        <v>194</v>
      </c>
      <c r="C92" s="158" t="s">
        <v>108</v>
      </c>
      <c r="D92" s="129" t="s">
        <v>48</v>
      </c>
      <c r="E92" s="159">
        <v>1</v>
      </c>
      <c r="F92" s="520" t="s">
        <v>212</v>
      </c>
      <c r="G92" s="520"/>
    </row>
    <row r="93" spans="1:7" ht="12.75">
      <c r="A93" s="125" t="s">
        <v>104</v>
      </c>
      <c r="B93" s="125" t="s">
        <v>195</v>
      </c>
      <c r="C93" s="160" t="s">
        <v>110</v>
      </c>
      <c r="D93" s="129" t="s">
        <v>48</v>
      </c>
      <c r="E93" s="159">
        <v>35</v>
      </c>
      <c r="F93" s="520" t="s">
        <v>211</v>
      </c>
      <c r="G93" s="520"/>
    </row>
    <row r="94" spans="1:7" ht="12.75">
      <c r="A94" s="125"/>
      <c r="B94" s="121"/>
      <c r="C94" s="154"/>
      <c r="D94" s="155"/>
      <c r="E94" s="123"/>
      <c r="F94" s="520"/>
      <c r="G94" s="520"/>
    </row>
    <row r="95" spans="1:7" ht="12.75">
      <c r="A95" s="125"/>
      <c r="B95" s="121" t="s">
        <v>159</v>
      </c>
      <c r="C95" s="161" t="s">
        <v>113</v>
      </c>
      <c r="D95" s="155"/>
      <c r="E95" s="123"/>
      <c r="F95" s="520"/>
      <c r="G95" s="520"/>
    </row>
    <row r="96" spans="1:7" ht="25.5">
      <c r="A96" s="126"/>
      <c r="B96" s="125" t="s">
        <v>196</v>
      </c>
      <c r="C96" s="127" t="s">
        <v>116</v>
      </c>
      <c r="D96" s="162" t="s">
        <v>24</v>
      </c>
      <c r="E96" s="123">
        <v>20</v>
      </c>
      <c r="F96" s="520" t="s">
        <v>210</v>
      </c>
      <c r="G96" s="520"/>
    </row>
    <row r="97" spans="1:7" ht="25.5">
      <c r="A97" s="126" t="s">
        <v>114</v>
      </c>
      <c r="B97" s="125" t="s">
        <v>197</v>
      </c>
      <c r="C97" s="127" t="s">
        <v>118</v>
      </c>
      <c r="D97" s="129" t="s">
        <v>48</v>
      </c>
      <c r="E97" s="159">
        <v>1</v>
      </c>
      <c r="F97" s="520" t="s">
        <v>158</v>
      </c>
      <c r="G97" s="520"/>
    </row>
    <row r="98" spans="1:7" ht="12.75">
      <c r="A98" s="125"/>
      <c r="B98" s="121"/>
      <c r="C98" s="154"/>
      <c r="D98" s="155"/>
      <c r="E98" s="123"/>
      <c r="F98" s="520"/>
      <c r="G98" s="520"/>
    </row>
    <row r="99" spans="1:7" ht="12.75">
      <c r="A99" s="125"/>
      <c r="B99" s="121" t="s">
        <v>198</v>
      </c>
      <c r="C99" s="163" t="s">
        <v>120</v>
      </c>
      <c r="D99" s="123"/>
      <c r="E99" s="123"/>
      <c r="F99" s="521"/>
      <c r="G99" s="521"/>
    </row>
    <row r="100" spans="1:7" ht="38.25">
      <c r="A100" s="125" t="s">
        <v>121</v>
      </c>
      <c r="B100" s="125" t="s">
        <v>199</v>
      </c>
      <c r="C100" s="164" t="s">
        <v>122</v>
      </c>
      <c r="D100" s="123" t="s">
        <v>24</v>
      </c>
      <c r="E100" s="123">
        <v>40</v>
      </c>
      <c r="F100" s="520" t="s">
        <v>209</v>
      </c>
      <c r="G100" s="520"/>
    </row>
    <row r="101" spans="1:7" ht="38.25">
      <c r="A101" s="125" t="s">
        <v>121</v>
      </c>
      <c r="B101" s="125" t="s">
        <v>200</v>
      </c>
      <c r="C101" s="165" t="s">
        <v>124</v>
      </c>
      <c r="D101" s="123" t="s">
        <v>42</v>
      </c>
      <c r="E101" s="123">
        <v>3</v>
      </c>
      <c r="F101" s="520" t="s">
        <v>208</v>
      </c>
      <c r="G101" s="520"/>
    </row>
    <row r="102" spans="1:7" ht="12.75">
      <c r="A102" s="125"/>
      <c r="B102" s="121"/>
      <c r="C102" s="138"/>
      <c r="D102" s="123"/>
      <c r="E102" s="123"/>
      <c r="F102" s="521"/>
      <c r="G102" s="521"/>
    </row>
    <row r="103" spans="1:7" ht="12.75">
      <c r="A103" s="125"/>
      <c r="B103" s="121"/>
      <c r="C103" s="138"/>
      <c r="D103" s="123"/>
      <c r="E103" s="123"/>
      <c r="F103" s="521"/>
      <c r="G103" s="521"/>
    </row>
    <row r="104" spans="1:7" ht="12.75">
      <c r="A104" s="125"/>
      <c r="B104" s="121" t="s">
        <v>125</v>
      </c>
      <c r="C104" s="166" t="s">
        <v>79</v>
      </c>
      <c r="D104" s="167"/>
      <c r="E104" s="168"/>
      <c r="F104" s="521"/>
      <c r="G104" s="521"/>
    </row>
    <row r="105" spans="1:7" ht="25.5">
      <c r="A105" s="125">
        <v>9844</v>
      </c>
      <c r="B105" s="125" t="s">
        <v>201</v>
      </c>
      <c r="C105" s="127" t="s">
        <v>81</v>
      </c>
      <c r="D105" s="129" t="s">
        <v>24</v>
      </c>
      <c r="E105" s="142">
        <v>12</v>
      </c>
      <c r="F105" s="519" t="s">
        <v>214</v>
      </c>
      <c r="G105" s="519"/>
    </row>
    <row r="106" spans="1:7" ht="25.5">
      <c r="A106" s="125">
        <v>1845</v>
      </c>
      <c r="B106" s="125" t="s">
        <v>202</v>
      </c>
      <c r="C106" s="127" t="s">
        <v>85</v>
      </c>
      <c r="D106" s="129" t="s">
        <v>48</v>
      </c>
      <c r="E106" s="142">
        <v>4</v>
      </c>
      <c r="F106" s="519" t="s">
        <v>215</v>
      </c>
      <c r="G106" s="519"/>
    </row>
    <row r="107" spans="1:7" ht="12.75">
      <c r="A107" s="125">
        <v>48</v>
      </c>
      <c r="B107" s="125" t="s">
        <v>203</v>
      </c>
      <c r="C107" s="127" t="s">
        <v>86</v>
      </c>
      <c r="D107" s="129" t="s">
        <v>48</v>
      </c>
      <c r="E107" s="142">
        <v>3</v>
      </c>
      <c r="F107" s="519" t="s">
        <v>216</v>
      </c>
      <c r="G107" s="519"/>
    </row>
    <row r="108" spans="1:7" ht="12.75">
      <c r="A108" s="125">
        <v>52</v>
      </c>
      <c r="B108" s="125" t="s">
        <v>204</v>
      </c>
      <c r="C108" s="127" t="s">
        <v>126</v>
      </c>
      <c r="D108" s="129" t="s">
        <v>48</v>
      </c>
      <c r="E108" s="142">
        <v>1</v>
      </c>
      <c r="F108" s="519" t="s">
        <v>212</v>
      </c>
      <c r="G108" s="519"/>
    </row>
    <row r="109" spans="1:7" ht="25.5">
      <c r="A109" s="125">
        <v>89610</v>
      </c>
      <c r="B109" s="125" t="s">
        <v>205</v>
      </c>
      <c r="C109" s="128" t="s">
        <v>127</v>
      </c>
      <c r="D109" s="129" t="s">
        <v>48</v>
      </c>
      <c r="E109" s="142">
        <v>2</v>
      </c>
      <c r="F109" s="519" t="s">
        <v>217</v>
      </c>
      <c r="G109" s="519"/>
    </row>
    <row r="110" spans="1:7" ht="12.75">
      <c r="A110" s="125">
        <v>6028</v>
      </c>
      <c r="B110" s="125" t="s">
        <v>206</v>
      </c>
      <c r="C110" s="127" t="s">
        <v>128</v>
      </c>
      <c r="D110" s="129" t="s">
        <v>48</v>
      </c>
      <c r="E110" s="142">
        <v>2</v>
      </c>
      <c r="F110" s="519" t="s">
        <v>217</v>
      </c>
      <c r="G110" s="519"/>
    </row>
    <row r="111" spans="1:7" ht="12.75">
      <c r="A111" s="125">
        <v>9910</v>
      </c>
      <c r="B111" s="125" t="s">
        <v>207</v>
      </c>
      <c r="C111" s="127" t="s">
        <v>129</v>
      </c>
      <c r="D111" s="129" t="s">
        <v>48</v>
      </c>
      <c r="E111" s="142">
        <v>2</v>
      </c>
      <c r="F111" s="519" t="s">
        <v>217</v>
      </c>
      <c r="G111" s="519"/>
    </row>
    <row r="112" spans="1:7" ht="12.75">
      <c r="A112" s="169"/>
      <c r="B112" s="169"/>
      <c r="C112" s="169"/>
      <c r="D112" s="169"/>
      <c r="E112" s="169"/>
      <c r="F112" s="561"/>
      <c r="G112" s="562"/>
    </row>
    <row r="113" spans="2:7" ht="12.75">
      <c r="B113" s="72"/>
      <c r="C113" s="73"/>
      <c r="D113" s="71"/>
      <c r="E113" s="74"/>
      <c r="F113" s="186"/>
      <c r="G113" s="186"/>
    </row>
    <row r="114" spans="2:7" ht="12.75">
      <c r="B114" s="72"/>
      <c r="C114" s="14"/>
      <c r="D114" s="71"/>
      <c r="E114" s="518" t="s">
        <v>298</v>
      </c>
      <c r="F114" s="518"/>
      <c r="G114" s="518"/>
    </row>
    <row r="115" spans="2:7" ht="12.75">
      <c r="B115" s="76"/>
      <c r="C115" s="14"/>
      <c r="D115" s="77"/>
      <c r="E115" s="78"/>
      <c r="F115" s="190"/>
      <c r="G115" s="187"/>
    </row>
    <row r="116" spans="2:7" ht="12.75">
      <c r="B116" s="76"/>
      <c r="C116" s="382" t="s">
        <v>297</v>
      </c>
      <c r="D116" s="77"/>
      <c r="E116" s="78"/>
      <c r="F116" s="190"/>
      <c r="G116" s="187"/>
    </row>
    <row r="117" spans="2:7" ht="12.75">
      <c r="B117" s="1"/>
      <c r="C117" s="382" t="s">
        <v>291</v>
      </c>
      <c r="D117" s="2"/>
      <c r="E117" s="10"/>
      <c r="F117" s="186"/>
      <c r="G117" s="188"/>
    </row>
    <row r="118" spans="2:7" ht="12.75">
      <c r="B118" s="1"/>
      <c r="C118" s="79"/>
      <c r="D118" s="2"/>
      <c r="E118" s="10"/>
      <c r="F118" s="186"/>
      <c r="G118" s="186"/>
    </row>
    <row r="119" spans="2:7" ht="12.75">
      <c r="B119" s="80"/>
      <c r="C119" s="75"/>
      <c r="D119" s="81"/>
      <c r="E119" s="82"/>
      <c r="F119" s="187"/>
      <c r="G119" s="187"/>
    </row>
    <row r="120" spans="2:7" ht="12.75">
      <c r="B120" s="1"/>
      <c r="C120" s="75"/>
      <c r="D120" s="2"/>
      <c r="E120" s="10"/>
      <c r="F120" s="186"/>
      <c r="G120" s="186"/>
    </row>
    <row r="121" spans="2:7" ht="12.75">
      <c r="B121" s="1"/>
      <c r="C121" s="75"/>
      <c r="D121" s="83"/>
      <c r="E121" s="10"/>
      <c r="F121" s="186"/>
      <c r="G121" s="186"/>
    </row>
    <row r="122" spans="2:7" ht="12.75">
      <c r="B122" s="1"/>
      <c r="C122" s="84"/>
      <c r="D122" s="2"/>
      <c r="E122" s="10"/>
      <c r="F122" s="186"/>
      <c r="G122" s="186"/>
    </row>
    <row r="123" spans="2:7" ht="12.75">
      <c r="B123" s="80"/>
      <c r="C123" s="75"/>
      <c r="D123" s="71"/>
      <c r="E123" s="74"/>
      <c r="F123" s="186"/>
      <c r="G123" s="186"/>
    </row>
    <row r="124" spans="2:7" ht="12.75">
      <c r="B124" s="1"/>
      <c r="C124" s="75"/>
      <c r="D124" s="2"/>
      <c r="E124" s="10"/>
      <c r="F124" s="186"/>
      <c r="G124" s="188"/>
    </row>
    <row r="125" spans="2:7" ht="12.75">
      <c r="B125" s="1"/>
      <c r="C125" s="75"/>
      <c r="D125" s="2"/>
      <c r="E125" s="10"/>
      <c r="F125" s="186"/>
      <c r="G125" s="188"/>
    </row>
    <row r="126" spans="2:7" ht="12.75">
      <c r="B126" s="1"/>
      <c r="C126" s="75"/>
      <c r="D126" s="2"/>
      <c r="E126" s="10"/>
      <c r="F126" s="186"/>
      <c r="G126" s="188"/>
    </row>
    <row r="127" spans="2:7" ht="12.75">
      <c r="B127" s="1"/>
      <c r="C127" s="75"/>
      <c r="D127" s="2"/>
      <c r="E127" s="10"/>
      <c r="F127" s="186"/>
      <c r="G127" s="188"/>
    </row>
    <row r="128" spans="2:7" ht="12.75">
      <c r="B128" s="1"/>
      <c r="C128" s="75"/>
      <c r="D128" s="2"/>
      <c r="E128" s="10"/>
      <c r="F128" s="186"/>
      <c r="G128" s="188"/>
    </row>
    <row r="129" spans="2:7" ht="12.75">
      <c r="B129" s="1"/>
      <c r="C129" s="84"/>
      <c r="D129" s="2"/>
      <c r="E129" s="10"/>
      <c r="F129" s="186"/>
      <c r="G129" s="186"/>
    </row>
    <row r="130" spans="2:7" ht="12.75">
      <c r="B130" s="80"/>
      <c r="C130" s="75"/>
      <c r="D130" s="71"/>
      <c r="E130" s="74"/>
      <c r="F130" s="186"/>
      <c r="G130" s="186"/>
    </row>
    <row r="131" spans="2:7" ht="12.75">
      <c r="B131" s="1"/>
      <c r="C131" s="75"/>
      <c r="D131" s="2"/>
      <c r="E131" s="10"/>
      <c r="F131" s="186"/>
      <c r="G131" s="188"/>
    </row>
    <row r="132" spans="2:7" ht="12.75">
      <c r="B132" s="1"/>
      <c r="C132" s="84"/>
      <c r="D132" s="2"/>
      <c r="E132" s="10"/>
      <c r="F132" s="186"/>
      <c r="G132" s="186"/>
    </row>
    <row r="133" spans="2:7" ht="12.75">
      <c r="B133" s="1"/>
      <c r="C133" s="84"/>
      <c r="D133" s="71"/>
      <c r="E133" s="74"/>
      <c r="F133" s="186"/>
      <c r="G133" s="186"/>
    </row>
    <row r="134" spans="2:7" ht="12.75">
      <c r="B134" s="80"/>
      <c r="C134" s="75"/>
      <c r="D134" s="71"/>
      <c r="E134" s="74"/>
      <c r="F134" s="186"/>
      <c r="G134" s="186"/>
    </row>
    <row r="135" spans="2:7" ht="12.75">
      <c r="B135" s="1"/>
      <c r="C135" s="79"/>
      <c r="D135" s="2"/>
      <c r="E135" s="10"/>
      <c r="F135" s="186"/>
      <c r="G135" s="188"/>
    </row>
    <row r="136" spans="2:7" ht="12.75">
      <c r="B136" s="80"/>
      <c r="C136" s="75"/>
      <c r="D136" s="81"/>
      <c r="E136" s="82"/>
      <c r="F136" s="187"/>
      <c r="G136" s="187"/>
    </row>
    <row r="137" spans="2:7" ht="12.75">
      <c r="B137" s="1"/>
      <c r="C137" s="75"/>
      <c r="D137" s="2"/>
      <c r="E137" s="10"/>
      <c r="F137" s="186"/>
      <c r="G137" s="186"/>
    </row>
    <row r="138" spans="2:7" ht="12.75">
      <c r="B138" s="1"/>
      <c r="C138" s="75"/>
      <c r="D138" s="2"/>
      <c r="E138" s="10"/>
      <c r="F138" s="186"/>
      <c r="G138" s="186"/>
    </row>
    <row r="139" spans="2:7" ht="12.75">
      <c r="B139" s="1"/>
      <c r="C139" s="75"/>
      <c r="D139" s="2"/>
      <c r="E139" s="10"/>
      <c r="F139" s="186"/>
      <c r="G139" s="186"/>
    </row>
    <row r="140" spans="2:7" ht="12.75">
      <c r="B140" s="1"/>
      <c r="C140" s="75"/>
      <c r="D140" s="2"/>
      <c r="E140" s="10"/>
      <c r="F140" s="186"/>
      <c r="G140" s="186"/>
    </row>
    <row r="141" spans="2:7" ht="12.75">
      <c r="B141" s="1"/>
      <c r="C141" s="75"/>
      <c r="D141" s="2"/>
      <c r="E141" s="10"/>
      <c r="F141" s="186"/>
      <c r="G141" s="186"/>
    </row>
    <row r="142" spans="2:7" ht="12.75">
      <c r="B142" s="1"/>
      <c r="C142" s="75"/>
      <c r="D142" s="2"/>
      <c r="E142" s="10"/>
      <c r="F142" s="186"/>
      <c r="G142" s="186"/>
    </row>
    <row r="143" spans="2:7" ht="12.75">
      <c r="B143" s="1"/>
      <c r="C143" s="75"/>
      <c r="D143" s="2"/>
      <c r="E143" s="10"/>
      <c r="F143" s="186"/>
      <c r="G143" s="186"/>
    </row>
    <row r="144" spans="2:7" ht="12.75">
      <c r="B144" s="1"/>
      <c r="C144" s="75"/>
      <c r="D144" s="2"/>
      <c r="E144" s="10"/>
      <c r="F144" s="186"/>
      <c r="G144" s="186"/>
    </row>
    <row r="145" spans="2:7" ht="12.75">
      <c r="B145" s="1"/>
      <c r="C145" s="75"/>
      <c r="D145" s="2"/>
      <c r="E145" s="10"/>
      <c r="F145" s="186"/>
      <c r="G145" s="186"/>
    </row>
    <row r="146" spans="2:7" ht="12.75">
      <c r="B146" s="1"/>
      <c r="C146" s="75"/>
      <c r="D146" s="2"/>
      <c r="E146" s="10"/>
      <c r="F146" s="186"/>
      <c r="G146" s="186"/>
    </row>
    <row r="147" spans="2:7" ht="12.75">
      <c r="B147" s="1"/>
      <c r="C147" s="75"/>
      <c r="D147" s="2"/>
      <c r="E147" s="10"/>
      <c r="F147" s="186"/>
      <c r="G147" s="186"/>
    </row>
    <row r="148" spans="2:7" ht="12.75">
      <c r="B148" s="1"/>
      <c r="C148" s="75"/>
      <c r="D148" s="2"/>
      <c r="E148" s="10"/>
      <c r="F148" s="186"/>
      <c r="G148" s="186"/>
    </row>
    <row r="149" spans="2:7" ht="12.75">
      <c r="B149" s="1"/>
      <c r="C149" s="75"/>
      <c r="D149" s="2"/>
      <c r="E149" s="10"/>
      <c r="F149" s="186"/>
      <c r="G149" s="186"/>
    </row>
    <row r="150" spans="2:7" ht="12.75">
      <c r="B150" s="1"/>
      <c r="C150" s="75"/>
      <c r="D150" s="2"/>
      <c r="E150" s="10"/>
      <c r="F150" s="186"/>
      <c r="G150" s="186"/>
    </row>
    <row r="151" spans="2:7" ht="12.75">
      <c r="B151" s="1"/>
      <c r="C151" s="75"/>
      <c r="D151" s="2"/>
      <c r="E151" s="10"/>
      <c r="F151" s="186"/>
      <c r="G151" s="186"/>
    </row>
    <row r="152" spans="2:7" ht="12.75">
      <c r="B152" s="1"/>
      <c r="C152" s="75"/>
      <c r="D152" s="2"/>
      <c r="E152" s="10"/>
      <c r="F152" s="186"/>
      <c r="G152" s="186"/>
    </row>
    <row r="153" spans="2:7" ht="12.75">
      <c r="B153" s="1"/>
      <c r="C153" s="75"/>
      <c r="D153" s="2"/>
      <c r="E153" s="10"/>
      <c r="F153" s="186"/>
      <c r="G153" s="186"/>
    </row>
    <row r="154" spans="2:7" ht="12.75">
      <c r="B154" s="1"/>
      <c r="C154" s="79"/>
      <c r="D154" s="2"/>
      <c r="E154" s="10"/>
      <c r="F154" s="186"/>
      <c r="G154" s="186"/>
    </row>
    <row r="155" spans="2:7" ht="12.75">
      <c r="B155" s="85"/>
      <c r="C155" s="86"/>
      <c r="D155" s="87"/>
      <c r="E155" s="88"/>
      <c r="F155" s="191"/>
      <c r="G155" s="187"/>
    </row>
    <row r="156" spans="2:7" ht="12.75">
      <c r="B156" s="80"/>
      <c r="C156" s="89"/>
      <c r="D156" s="63"/>
      <c r="E156" s="10"/>
      <c r="F156" s="186"/>
      <c r="G156" s="186"/>
    </row>
    <row r="157" spans="2:7" ht="12.75">
      <c r="B157" s="90"/>
      <c r="C157" s="89"/>
      <c r="D157" s="15"/>
      <c r="E157" s="10"/>
      <c r="F157" s="186"/>
      <c r="G157" s="186"/>
    </row>
    <row r="158" spans="2:7" ht="12.75">
      <c r="B158" s="90"/>
      <c r="C158" s="89"/>
      <c r="D158" s="15"/>
      <c r="E158" s="10"/>
      <c r="F158" s="186"/>
      <c r="G158" s="186"/>
    </row>
    <row r="159" spans="2:7" ht="12.75">
      <c r="B159" s="90"/>
      <c r="C159" s="89"/>
      <c r="D159" s="15"/>
      <c r="E159" s="10"/>
      <c r="F159" s="186"/>
      <c r="G159" s="186"/>
    </row>
    <row r="160" spans="2:7" ht="12.75">
      <c r="B160" s="90"/>
      <c r="C160" s="89"/>
      <c r="D160" s="15"/>
      <c r="E160" s="10"/>
      <c r="F160" s="186"/>
      <c r="G160" s="186"/>
    </row>
    <row r="161" spans="2:7" ht="12.75">
      <c r="B161" s="90"/>
      <c r="C161" s="89"/>
      <c r="D161" s="15"/>
      <c r="E161" s="10"/>
      <c r="F161" s="186"/>
      <c r="G161" s="186"/>
    </row>
    <row r="162" spans="2:7" ht="12.75">
      <c r="B162" s="90"/>
      <c r="C162" s="89"/>
      <c r="D162" s="15"/>
      <c r="E162" s="10"/>
      <c r="F162" s="186"/>
      <c r="G162" s="186"/>
    </row>
    <row r="163" spans="2:7" ht="12.75">
      <c r="B163" s="90"/>
      <c r="C163" s="89"/>
      <c r="D163" s="15"/>
      <c r="E163" s="10"/>
      <c r="F163" s="186"/>
      <c r="G163" s="186"/>
    </row>
    <row r="164" spans="2:7" ht="12.75">
      <c r="B164" s="90"/>
      <c r="C164" s="89"/>
      <c r="D164" s="15"/>
      <c r="E164" s="10"/>
      <c r="F164" s="186"/>
      <c r="G164" s="186"/>
    </row>
    <row r="165" spans="2:7" ht="12.75">
      <c r="B165" s="90"/>
      <c r="C165" s="89"/>
      <c r="D165" s="15"/>
      <c r="E165" s="10"/>
      <c r="F165" s="186"/>
      <c r="G165" s="186"/>
    </row>
    <row r="166" spans="2:7" ht="12.75">
      <c r="B166" s="90"/>
      <c r="C166" s="89"/>
      <c r="D166" s="15"/>
      <c r="E166" s="10"/>
      <c r="F166" s="186"/>
      <c r="G166" s="186"/>
    </row>
    <row r="167" spans="2:7" ht="12.75">
      <c r="B167" s="90"/>
      <c r="C167" s="89"/>
      <c r="D167" s="15"/>
      <c r="E167" s="10"/>
      <c r="F167" s="186"/>
      <c r="G167" s="186"/>
    </row>
    <row r="168" spans="2:7" ht="12.75">
      <c r="B168" s="90"/>
      <c r="C168" s="89"/>
      <c r="D168" s="15"/>
      <c r="E168" s="10"/>
      <c r="F168" s="186"/>
      <c r="G168" s="186"/>
    </row>
    <row r="169" spans="2:7" ht="12.75">
      <c r="B169" s="90"/>
      <c r="C169" s="89"/>
      <c r="D169" s="15"/>
      <c r="E169" s="10"/>
      <c r="F169" s="186"/>
      <c r="G169" s="186"/>
    </row>
    <row r="170" spans="2:7" ht="12.75">
      <c r="B170" s="90"/>
      <c r="C170" s="89"/>
      <c r="D170" s="15"/>
      <c r="E170" s="10"/>
      <c r="F170" s="186"/>
      <c r="G170" s="186"/>
    </row>
    <row r="171" spans="2:7" ht="12.75">
      <c r="B171" s="90"/>
      <c r="C171" s="89"/>
      <c r="D171" s="15"/>
      <c r="E171" s="10"/>
      <c r="F171" s="186"/>
      <c r="G171" s="186"/>
    </row>
    <row r="172" spans="2:7" ht="12.75">
      <c r="B172" s="90"/>
      <c r="C172" s="89"/>
      <c r="D172" s="15"/>
      <c r="E172" s="10"/>
      <c r="F172" s="186"/>
      <c r="G172" s="186"/>
    </row>
    <row r="173" spans="2:7" ht="12.75">
      <c r="B173" s="90"/>
      <c r="C173" s="89"/>
      <c r="D173" s="15"/>
      <c r="E173" s="10"/>
      <c r="F173" s="186"/>
      <c r="G173" s="186"/>
    </row>
    <row r="174" spans="2:7" ht="12.75">
      <c r="B174" s="90"/>
      <c r="C174" s="89"/>
      <c r="D174" s="15"/>
      <c r="E174" s="10"/>
      <c r="F174" s="186"/>
      <c r="G174" s="186"/>
    </row>
    <row r="175" spans="2:7" ht="12.75">
      <c r="B175" s="90"/>
      <c r="C175" s="89"/>
      <c r="D175" s="15"/>
      <c r="E175" s="10"/>
      <c r="F175" s="186"/>
      <c r="G175" s="186"/>
    </row>
    <row r="176" spans="2:7" ht="12.75">
      <c r="B176" s="90"/>
      <c r="C176" s="89"/>
      <c r="D176" s="15"/>
      <c r="E176" s="10"/>
      <c r="F176" s="186"/>
      <c r="G176" s="186"/>
    </row>
    <row r="177" spans="2:7" ht="12.75">
      <c r="B177" s="90"/>
      <c r="C177" s="89"/>
      <c r="D177" s="15"/>
      <c r="E177" s="10"/>
      <c r="F177" s="186"/>
      <c r="G177" s="186"/>
    </row>
    <row r="178" spans="2:7" ht="12.75">
      <c r="B178" s="90"/>
      <c r="C178" s="89"/>
      <c r="D178" s="15"/>
      <c r="E178" s="10"/>
      <c r="F178" s="186"/>
      <c r="G178" s="186"/>
    </row>
    <row r="179" spans="2:7" ht="12.75">
      <c r="B179" s="90"/>
      <c r="C179" s="89"/>
      <c r="D179" s="15"/>
      <c r="E179" s="10"/>
      <c r="F179" s="186"/>
      <c r="G179" s="186"/>
    </row>
    <row r="180" spans="2:7" ht="12.75">
      <c r="B180" s="90"/>
      <c r="C180" s="89"/>
      <c r="D180" s="15"/>
      <c r="E180" s="10"/>
      <c r="F180" s="186"/>
      <c r="G180" s="186"/>
    </row>
    <row r="181" spans="2:7" ht="12.75">
      <c r="B181" s="90"/>
      <c r="C181" s="89"/>
      <c r="D181" s="15"/>
      <c r="E181" s="10"/>
      <c r="F181" s="186"/>
      <c r="G181" s="186"/>
    </row>
    <row r="182" spans="2:7" ht="12.75">
      <c r="B182" s="90"/>
      <c r="D182" s="15"/>
      <c r="E182" s="10"/>
      <c r="F182" s="186"/>
      <c r="G182" s="186"/>
    </row>
  </sheetData>
  <sheetProtection/>
  <mergeCells count="117">
    <mergeCell ref="F89:G89"/>
    <mergeCell ref="F112:G112"/>
    <mergeCell ref="F42:G42"/>
    <mergeCell ref="F38:G38"/>
    <mergeCell ref="F39:G39"/>
    <mergeCell ref="F25:G25"/>
    <mergeCell ref="F37:G37"/>
    <mergeCell ref="F40:G40"/>
    <mergeCell ref="F41:G41"/>
    <mergeCell ref="F43:G43"/>
    <mergeCell ref="F23:G23"/>
    <mergeCell ref="F24:G24"/>
    <mergeCell ref="F32:G32"/>
    <mergeCell ref="F33:G33"/>
    <mergeCell ref="F35:G35"/>
    <mergeCell ref="F36:G36"/>
    <mergeCell ref="B32:B34"/>
    <mergeCell ref="A32:A34"/>
    <mergeCell ref="A35:A37"/>
    <mergeCell ref="B35:B37"/>
    <mergeCell ref="F7:G7"/>
    <mergeCell ref="E8:G8"/>
    <mergeCell ref="B26:B28"/>
    <mergeCell ref="A26:A28"/>
    <mergeCell ref="F26:G26"/>
    <mergeCell ref="F27:G27"/>
    <mergeCell ref="F22:G22"/>
    <mergeCell ref="F21:G21"/>
    <mergeCell ref="F16:G16"/>
    <mergeCell ref="F17:G17"/>
    <mergeCell ref="B1:F1"/>
    <mergeCell ref="B2:F2"/>
    <mergeCell ref="B3:F3"/>
    <mergeCell ref="B4:G4"/>
    <mergeCell ref="A5:G5"/>
    <mergeCell ref="F6:G6"/>
    <mergeCell ref="F9:G9"/>
    <mergeCell ref="F12:G12"/>
    <mergeCell ref="F13:G13"/>
    <mergeCell ref="F14:G14"/>
    <mergeCell ref="F15:G15"/>
    <mergeCell ref="F10:G10"/>
    <mergeCell ref="F11:G11"/>
    <mergeCell ref="F18:G18"/>
    <mergeCell ref="F19:G19"/>
    <mergeCell ref="F20:G20"/>
    <mergeCell ref="F28:G28"/>
    <mergeCell ref="F87:G87"/>
    <mergeCell ref="F86:G86"/>
    <mergeCell ref="F29:G29"/>
    <mergeCell ref="F30:G31"/>
    <mergeCell ref="F34:G34"/>
    <mergeCell ref="F49:G49"/>
    <mergeCell ref="F54:G54"/>
    <mergeCell ref="F55:G55"/>
    <mergeCell ref="F44:G44"/>
    <mergeCell ref="F45:G45"/>
    <mergeCell ref="F46:G46"/>
    <mergeCell ref="F47:G47"/>
    <mergeCell ref="F48:G48"/>
    <mergeCell ref="F56:G56"/>
    <mergeCell ref="F57:G57"/>
    <mergeCell ref="F58:G58"/>
    <mergeCell ref="F59:G59"/>
    <mergeCell ref="F61:G61"/>
    <mergeCell ref="F50:G50"/>
    <mergeCell ref="F60:G60"/>
    <mergeCell ref="F51:G51"/>
    <mergeCell ref="F52:G52"/>
    <mergeCell ref="F53:G53"/>
    <mergeCell ref="F62:G62"/>
    <mergeCell ref="F68:G68"/>
    <mergeCell ref="F69:G69"/>
    <mergeCell ref="F70:G70"/>
    <mergeCell ref="F71:G71"/>
    <mergeCell ref="F64:G64"/>
    <mergeCell ref="F65:G65"/>
    <mergeCell ref="F66:G66"/>
    <mergeCell ref="F67:G67"/>
    <mergeCell ref="F63:G63"/>
    <mergeCell ref="F78:G78"/>
    <mergeCell ref="F79:G79"/>
    <mergeCell ref="F80:G80"/>
    <mergeCell ref="F73:G73"/>
    <mergeCell ref="F74:G74"/>
    <mergeCell ref="F75:G75"/>
    <mergeCell ref="F76:G76"/>
    <mergeCell ref="F77:G77"/>
    <mergeCell ref="F72:G72"/>
    <mergeCell ref="F90:G90"/>
    <mergeCell ref="F91:G91"/>
    <mergeCell ref="F92:G92"/>
    <mergeCell ref="F93:G93"/>
    <mergeCell ref="F81:G81"/>
    <mergeCell ref="F82:G82"/>
    <mergeCell ref="F83:G83"/>
    <mergeCell ref="F84:G84"/>
    <mergeCell ref="F85:G85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E114:G114"/>
    <mergeCell ref="F106:G106"/>
    <mergeCell ref="F107:G107"/>
    <mergeCell ref="F108:G108"/>
    <mergeCell ref="F109:G109"/>
    <mergeCell ref="F110:G110"/>
    <mergeCell ref="F111:G111"/>
  </mergeCells>
  <printOptions horizontalCentered="1"/>
  <pageMargins left="0.1968503937007874" right="0.1968503937007874" top="0.7874015748031497" bottom="0.3937007874015748" header="0.31496062992125984" footer="0.31496062992125984"/>
  <pageSetup fitToHeight="3" fitToWidth="1" horizontalDpi="600" verticalDpi="600" orientation="portrait" paperSize="9" scale="76" r:id="rId2"/>
  <rowBreaks count="3" manualBreakCount="3">
    <brk id="30" max="6" man="1"/>
    <brk id="50" max="6" man="1"/>
    <brk id="86" max="6" man="1"/>
  </rowBreaks>
  <colBreaks count="1" manualBreakCount="1">
    <brk id="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1">
      <selection activeCell="K24" sqref="K24"/>
    </sheetView>
  </sheetViews>
  <sheetFormatPr defaultColWidth="9.140625" defaultRowHeight="12.75"/>
  <cols>
    <col min="1" max="1" width="12.57421875" style="0" customWidth="1"/>
    <col min="2" max="2" width="15.7109375" style="0" customWidth="1"/>
    <col min="3" max="3" width="12.57421875" style="0" customWidth="1"/>
    <col min="4" max="4" width="14.7109375" style="0" customWidth="1"/>
    <col min="5" max="5" width="15.7109375" style="0" customWidth="1"/>
    <col min="6" max="7" width="12.57421875" style="0" customWidth="1"/>
    <col min="8" max="8" width="19.00390625" style="0" customWidth="1"/>
    <col min="9" max="10" width="11.57421875" style="0" customWidth="1"/>
    <col min="11" max="11" width="11.57421875" style="385" customWidth="1"/>
    <col min="12" max="13" width="11.57421875" style="0" customWidth="1"/>
  </cols>
  <sheetData>
    <row r="1" spans="1:8" ht="55.5">
      <c r="A1" s="566"/>
      <c r="B1" s="566"/>
      <c r="C1" s="566"/>
      <c r="D1" s="566"/>
      <c r="E1" s="566"/>
      <c r="F1" s="566"/>
      <c r="G1" s="566"/>
      <c r="H1" s="566"/>
    </row>
    <row r="2" spans="1:8" ht="21">
      <c r="A2" s="567" t="s">
        <v>301</v>
      </c>
      <c r="B2" s="567"/>
      <c r="C2" s="567"/>
      <c r="D2" s="567"/>
      <c r="E2" s="567"/>
      <c r="F2" s="567"/>
      <c r="G2" s="567"/>
      <c r="H2" s="567"/>
    </row>
    <row r="3" spans="1:8" ht="15.75">
      <c r="A3" s="568" t="s">
        <v>302</v>
      </c>
      <c r="B3" s="569"/>
      <c r="C3" s="569"/>
      <c r="D3" s="569"/>
      <c r="E3" s="569"/>
      <c r="F3" s="569"/>
      <c r="G3" s="386"/>
      <c r="H3" s="387"/>
    </row>
    <row r="4" spans="1:8" ht="15">
      <c r="A4" s="570" t="s">
        <v>303</v>
      </c>
      <c r="B4" s="571"/>
      <c r="C4" s="571"/>
      <c r="D4" s="571"/>
      <c r="E4" s="571"/>
      <c r="F4" s="571"/>
      <c r="G4" s="571"/>
      <c r="H4" s="572"/>
    </row>
    <row r="5" spans="1:8" ht="15">
      <c r="A5" s="573" t="s">
        <v>304</v>
      </c>
      <c r="B5" s="574"/>
      <c r="C5" s="574"/>
      <c r="D5" s="574"/>
      <c r="E5" s="574"/>
      <c r="F5" s="574"/>
      <c r="G5" s="574"/>
      <c r="H5" s="575"/>
    </row>
    <row r="6" spans="1:11" ht="15">
      <c r="A6" s="388"/>
      <c r="B6" s="389"/>
      <c r="C6" s="389"/>
      <c r="D6" s="389"/>
      <c r="E6" s="389"/>
      <c r="F6" s="389"/>
      <c r="G6" s="389"/>
      <c r="H6" s="389"/>
      <c r="J6" t="s">
        <v>305</v>
      </c>
      <c r="K6" s="385">
        <v>503000</v>
      </c>
    </row>
    <row r="7" spans="1:11" ht="15">
      <c r="A7" s="563" t="s">
        <v>306</v>
      </c>
      <c r="B7" s="563"/>
      <c r="C7" s="390"/>
      <c r="D7" s="563" t="s">
        <v>307</v>
      </c>
      <c r="E7" s="563"/>
      <c r="F7" s="391"/>
      <c r="G7" s="563" t="s">
        <v>308</v>
      </c>
      <c r="H7" s="563"/>
      <c r="J7" t="s">
        <v>309</v>
      </c>
      <c r="K7" s="385" t="e">
        <f>+'[6]orçamento'!#REF!</f>
        <v>#REF!</v>
      </c>
    </row>
    <row r="8" spans="1:11" ht="15">
      <c r="A8" s="392">
        <v>0</v>
      </c>
      <c r="B8" s="393"/>
      <c r="C8" s="394" t="s">
        <v>310</v>
      </c>
      <c r="D8" s="393"/>
      <c r="E8" s="395"/>
      <c r="F8" s="396"/>
      <c r="G8" s="395"/>
      <c r="H8" s="395"/>
      <c r="K8" s="385" t="e">
        <f>+K6-K7</f>
        <v>#REF!</v>
      </c>
    </row>
    <row r="9" spans="1:10" ht="15">
      <c r="A9" s="397"/>
      <c r="B9" s="398"/>
      <c r="C9" s="399" t="s">
        <v>311</v>
      </c>
      <c r="D9" s="400"/>
      <c r="E9" s="398"/>
      <c r="F9" s="396"/>
      <c r="G9" s="398"/>
      <c r="H9" s="398"/>
      <c r="J9" s="401">
        <v>641</v>
      </c>
    </row>
    <row r="10" spans="1:12" ht="15">
      <c r="A10" s="402"/>
      <c r="B10" s="398"/>
      <c r="C10" s="399"/>
      <c r="D10" s="398"/>
      <c r="E10" s="398"/>
      <c r="F10" s="399"/>
      <c r="G10" s="398"/>
      <c r="H10" s="398"/>
      <c r="J10" s="12"/>
      <c r="K10" s="385">
        <v>34</v>
      </c>
      <c r="L10" t="s">
        <v>312</v>
      </c>
    </row>
    <row r="11" spans="1:10" ht="15">
      <c r="A11" s="402">
        <v>153</v>
      </c>
      <c r="B11" s="398">
        <v>136</v>
      </c>
      <c r="C11" s="403"/>
      <c r="D11" s="404"/>
      <c r="E11" s="404"/>
      <c r="F11" s="403"/>
      <c r="G11" s="398"/>
      <c r="H11" s="398"/>
      <c r="J11" s="12"/>
    </row>
    <row r="12" spans="1:10" ht="15">
      <c r="A12" s="402">
        <v>705</v>
      </c>
      <c r="B12" s="398">
        <f>+145</f>
        <v>145</v>
      </c>
      <c r="C12" s="399"/>
      <c r="D12" s="398"/>
      <c r="E12" s="398"/>
      <c r="F12" s="399"/>
      <c r="G12" s="398"/>
      <c r="H12" s="398"/>
      <c r="J12" s="405"/>
    </row>
    <row r="13" spans="1:10" ht="15">
      <c r="A13" s="402">
        <v>410</v>
      </c>
      <c r="B13" s="398">
        <v>90</v>
      </c>
      <c r="C13" s="399"/>
      <c r="D13" s="398"/>
      <c r="E13" s="398"/>
      <c r="F13" s="399"/>
      <c r="G13" s="398"/>
      <c r="H13" s="398"/>
      <c r="J13" s="405"/>
    </row>
    <row r="14" spans="1:10" ht="15">
      <c r="A14" s="402">
        <v>505</v>
      </c>
      <c r="B14" s="398">
        <v>319</v>
      </c>
      <c r="C14" s="399"/>
      <c r="D14" s="398"/>
      <c r="E14" s="398"/>
      <c r="F14" s="399"/>
      <c r="G14" s="398"/>
      <c r="H14" s="398"/>
      <c r="J14" s="405">
        <v>148</v>
      </c>
    </row>
    <row r="15" spans="1:10" ht="15">
      <c r="A15" s="402">
        <v>259</v>
      </c>
      <c r="B15" s="398">
        <v>57</v>
      </c>
      <c r="C15" s="406">
        <f>SUM(A11:B21)</f>
        <v>6563</v>
      </c>
      <c r="D15" s="398"/>
      <c r="E15" s="398"/>
      <c r="F15" s="399"/>
      <c r="G15" s="398"/>
      <c r="H15" s="398"/>
      <c r="J15" s="405">
        <v>238</v>
      </c>
    </row>
    <row r="16" spans="1:10" ht="15">
      <c r="A16" s="402">
        <f>+164</f>
        <v>164</v>
      </c>
      <c r="B16" s="407">
        <v>94</v>
      </c>
      <c r="C16" s="408" t="s">
        <v>313</v>
      </c>
      <c r="D16" s="398"/>
      <c r="E16" s="398"/>
      <c r="F16" s="399"/>
      <c r="G16" s="398"/>
      <c r="H16" s="398"/>
      <c r="J16" s="405">
        <v>115</v>
      </c>
    </row>
    <row r="17" spans="1:10" ht="15">
      <c r="A17" s="402">
        <f>+503</f>
        <v>503</v>
      </c>
      <c r="B17" s="407">
        <v>75</v>
      </c>
      <c r="C17" s="399" t="s">
        <v>311</v>
      </c>
      <c r="D17" s="398"/>
      <c r="E17" s="398"/>
      <c r="F17" s="399"/>
      <c r="G17" s="398"/>
      <c r="H17" s="398"/>
      <c r="J17" s="405">
        <v>181</v>
      </c>
    </row>
    <row r="18" spans="1:10" ht="15">
      <c r="A18" s="402">
        <v>519</v>
      </c>
      <c r="B18" s="407">
        <v>196</v>
      </c>
      <c r="C18" s="403" t="s">
        <v>314</v>
      </c>
      <c r="D18" s="404"/>
      <c r="E18" s="404"/>
      <c r="F18" s="403"/>
      <c r="G18" s="407"/>
      <c r="H18" s="407"/>
      <c r="J18" s="409">
        <v>467</v>
      </c>
    </row>
    <row r="19" spans="1:10" ht="15">
      <c r="A19" s="402">
        <v>1034</v>
      </c>
      <c r="B19" s="407">
        <v>345</v>
      </c>
      <c r="C19" s="410"/>
      <c r="D19" s="411"/>
      <c r="E19" s="411"/>
      <c r="F19" s="412"/>
      <c r="G19" s="407"/>
      <c r="H19" s="407"/>
      <c r="J19" s="413">
        <v>68</v>
      </c>
    </row>
    <row r="20" spans="1:11" ht="15">
      <c r="A20" s="402">
        <v>521</v>
      </c>
      <c r="B20" s="402">
        <v>61</v>
      </c>
      <c r="C20" s="410"/>
      <c r="D20" s="411"/>
      <c r="E20" s="411"/>
      <c r="F20" s="412"/>
      <c r="G20" s="407"/>
      <c r="H20" s="407"/>
      <c r="J20" s="413">
        <v>303</v>
      </c>
      <c r="K20" s="414">
        <v>9</v>
      </c>
    </row>
    <row r="21" spans="1:10" ht="15">
      <c r="A21" s="402">
        <v>169</v>
      </c>
      <c r="B21" s="402">
        <v>103</v>
      </c>
      <c r="C21" s="412"/>
      <c r="D21" s="407"/>
      <c r="E21" s="407"/>
      <c r="F21" s="412"/>
      <c r="G21" s="407"/>
      <c r="H21" s="407"/>
      <c r="J21" s="413">
        <v>492</v>
      </c>
    </row>
    <row r="22" spans="1:10" ht="15">
      <c r="A22" s="402"/>
      <c r="B22" s="407"/>
      <c r="C22" s="412"/>
      <c r="D22" s="407"/>
      <c r="E22" s="407"/>
      <c r="F22" s="412"/>
      <c r="G22" s="407"/>
      <c r="H22" s="407"/>
      <c r="J22" s="413">
        <v>219</v>
      </c>
    </row>
    <row r="23" spans="1:10" ht="15">
      <c r="A23" s="402">
        <v>241</v>
      </c>
      <c r="B23" s="407">
        <v>127</v>
      </c>
      <c r="C23" s="412"/>
      <c r="D23" s="407"/>
      <c r="E23" s="407"/>
      <c r="F23" s="412"/>
      <c r="G23" s="407"/>
      <c r="H23" s="407"/>
      <c r="J23" s="413"/>
    </row>
    <row r="24" spans="1:10" ht="15">
      <c r="A24" s="402">
        <v>61</v>
      </c>
      <c r="B24" s="407">
        <v>1037</v>
      </c>
      <c r="C24" s="412"/>
      <c r="D24" s="407"/>
      <c r="E24" s="407"/>
      <c r="F24" s="412"/>
      <c r="G24" s="407"/>
      <c r="H24" s="407"/>
      <c r="J24" s="413"/>
    </row>
    <row r="25" spans="1:10" ht="15">
      <c r="A25" s="402">
        <v>63</v>
      </c>
      <c r="B25" s="407">
        <v>228</v>
      </c>
      <c r="C25" s="406">
        <f>SUM(A23:B29)</f>
        <v>7731</v>
      </c>
      <c r="D25" s="407"/>
      <c r="E25" s="407"/>
      <c r="F25" s="412"/>
      <c r="G25" s="407"/>
      <c r="H25" s="407"/>
      <c r="J25" s="413"/>
    </row>
    <row r="26" spans="1:10" ht="15">
      <c r="A26" s="402">
        <v>391</v>
      </c>
      <c r="B26" s="407">
        <v>966</v>
      </c>
      <c r="C26" s="408" t="s">
        <v>313</v>
      </c>
      <c r="D26" s="407"/>
      <c r="E26" s="407"/>
      <c r="F26" s="412"/>
      <c r="G26" s="407"/>
      <c r="H26" s="407"/>
      <c r="J26" s="413"/>
    </row>
    <row r="27" spans="1:10" ht="15">
      <c r="A27" s="402">
        <v>224</v>
      </c>
      <c r="B27" s="398">
        <v>763</v>
      </c>
      <c r="C27" s="399" t="s">
        <v>311</v>
      </c>
      <c r="D27" s="407"/>
      <c r="E27" s="407"/>
      <c r="F27" s="412"/>
      <c r="G27" s="407"/>
      <c r="H27" s="407"/>
      <c r="J27" s="413">
        <v>389</v>
      </c>
    </row>
    <row r="28" spans="1:10" ht="15">
      <c r="A28" s="402">
        <v>421</v>
      </c>
      <c r="B28" s="407">
        <v>1295</v>
      </c>
      <c r="C28" s="403" t="s">
        <v>315</v>
      </c>
      <c r="D28" s="407"/>
      <c r="E28" s="407"/>
      <c r="F28" s="412"/>
      <c r="G28" s="407"/>
      <c r="H28" s="407"/>
      <c r="J28" s="413">
        <v>640</v>
      </c>
    </row>
    <row r="29" spans="1:10" ht="15">
      <c r="A29" s="402"/>
      <c r="B29" s="415">
        <v>1914</v>
      </c>
      <c r="C29" s="412"/>
      <c r="D29" s="415"/>
      <c r="E29" s="415"/>
      <c r="F29" s="412"/>
      <c r="G29" s="415"/>
      <c r="H29" s="415"/>
      <c r="J29" s="416"/>
    </row>
    <row r="30" spans="1:10" ht="15">
      <c r="A30" s="417" t="s">
        <v>316</v>
      </c>
      <c r="B30" s="418">
        <f>C25+C15</f>
        <v>14294</v>
      </c>
      <c r="C30" s="389"/>
      <c r="D30" s="417" t="s">
        <v>317</v>
      </c>
      <c r="E30" s="418">
        <f>ROUND(SUM(D8:D29)+SUM(E8,E29),2)</f>
        <v>0</v>
      </c>
      <c r="F30" s="416"/>
      <c r="G30" s="417" t="s">
        <v>318</v>
      </c>
      <c r="H30" s="418">
        <f>ROUND(SUM(G8:G29)+SUM(H8,H29),2)</f>
        <v>0</v>
      </c>
      <c r="J30">
        <f>SUM(J12:J29)</f>
        <v>3260</v>
      </c>
    </row>
    <row r="31" spans="1:8" ht="15">
      <c r="A31" s="419"/>
      <c r="B31" s="420"/>
      <c r="C31" s="389"/>
      <c r="D31" s="419"/>
      <c r="E31" s="419"/>
      <c r="F31" s="416"/>
      <c r="G31" s="419"/>
      <c r="H31" s="389"/>
    </row>
    <row r="32" spans="1:8" ht="15">
      <c r="A32" s="421" t="s">
        <v>319</v>
      </c>
      <c r="B32" s="422" t="s">
        <v>320</v>
      </c>
      <c r="C32" s="423" t="s">
        <v>321</v>
      </c>
      <c r="D32" s="423" t="s">
        <v>322</v>
      </c>
      <c r="E32" s="423" t="s">
        <v>323</v>
      </c>
      <c r="F32" s="389"/>
      <c r="G32" s="389"/>
      <c r="H32" s="389"/>
    </row>
    <row r="33" spans="1:8" ht="15">
      <c r="A33" s="389"/>
      <c r="B33" s="424" t="s">
        <v>324</v>
      </c>
      <c r="C33" s="424" t="s">
        <v>324</v>
      </c>
      <c r="D33" s="424" t="s">
        <v>324</v>
      </c>
      <c r="E33" s="424" t="s">
        <v>325</v>
      </c>
      <c r="F33" s="389"/>
      <c r="G33" s="389"/>
      <c r="H33" s="389"/>
    </row>
    <row r="34" spans="1:11" s="430" customFormat="1" ht="15">
      <c r="A34" s="425"/>
      <c r="B34" s="426">
        <f>+B30</f>
        <v>14294</v>
      </c>
      <c r="C34" s="427">
        <v>0.4</v>
      </c>
      <c r="D34" s="428">
        <v>0.6</v>
      </c>
      <c r="E34" s="429">
        <f>ROUND(+B34*C34*D34,2)</f>
        <v>3430.56</v>
      </c>
      <c r="F34" s="425"/>
      <c r="G34" s="425"/>
      <c r="H34" s="425"/>
      <c r="K34" s="431"/>
    </row>
    <row r="35" spans="1:11" s="430" customFormat="1" ht="15">
      <c r="A35" s="425"/>
      <c r="B35" s="432"/>
      <c r="C35" s="433"/>
      <c r="D35" s="425"/>
      <c r="E35" s="434"/>
      <c r="F35" s="425"/>
      <c r="G35" s="425"/>
      <c r="H35" s="425"/>
      <c r="K35" s="431"/>
    </row>
    <row r="36" spans="1:11" s="430" customFormat="1" ht="15">
      <c r="A36" s="435" t="s">
        <v>326</v>
      </c>
      <c r="B36" s="436" t="s">
        <v>320</v>
      </c>
      <c r="C36" s="436" t="s">
        <v>327</v>
      </c>
      <c r="D36" s="437"/>
      <c r="E36" s="425"/>
      <c r="F36" s="425"/>
      <c r="G36" s="425"/>
      <c r="H36" s="425"/>
      <c r="K36" s="431"/>
    </row>
    <row r="37" spans="1:11" s="430" customFormat="1" ht="15">
      <c r="A37" s="438" t="s">
        <v>328</v>
      </c>
      <c r="B37" s="439">
        <f>+B30</f>
        <v>14294</v>
      </c>
      <c r="C37" s="439">
        <f>B37*C46</f>
        <v>161.5222</v>
      </c>
      <c r="D37" s="432"/>
      <c r="E37" s="425"/>
      <c r="F37" s="565" t="str">
        <f>'Memória de Cálculo'!E114</f>
        <v>Corguinho, 04 de Agosto de 2017.</v>
      </c>
      <c r="G37" s="565"/>
      <c r="H37" s="565"/>
      <c r="K37" s="431"/>
    </row>
    <row r="38" spans="1:11" s="430" customFormat="1" ht="15">
      <c r="A38" s="440" t="s">
        <v>329</v>
      </c>
      <c r="B38" s="440"/>
      <c r="C38" s="440"/>
      <c r="D38" s="425"/>
      <c r="E38" s="425"/>
      <c r="F38" s="425"/>
      <c r="G38" s="425"/>
      <c r="H38" s="425"/>
      <c r="K38" s="431"/>
    </row>
    <row r="39" spans="1:11" s="430" customFormat="1" ht="15">
      <c r="A39" s="440" t="s">
        <v>330</v>
      </c>
      <c r="B39" s="440"/>
      <c r="C39" s="440"/>
      <c r="D39" s="425"/>
      <c r="E39" s="425"/>
      <c r="F39" s="425"/>
      <c r="G39" s="425"/>
      <c r="H39" s="425"/>
      <c r="K39" s="431"/>
    </row>
    <row r="40" spans="1:11" s="430" customFormat="1" ht="15">
      <c r="A40" s="425"/>
      <c r="B40" s="425"/>
      <c r="C40" s="425"/>
      <c r="D40" s="425"/>
      <c r="E40" s="425"/>
      <c r="F40" s="425"/>
      <c r="G40" s="425"/>
      <c r="H40" s="425"/>
      <c r="K40" s="431"/>
    </row>
    <row r="41" spans="1:11" s="430" customFormat="1" ht="15">
      <c r="A41" s="428"/>
      <c r="B41" s="441" t="s">
        <v>331</v>
      </c>
      <c r="C41" s="436" t="s">
        <v>332</v>
      </c>
      <c r="D41" s="442" t="s">
        <v>323</v>
      </c>
      <c r="E41" s="425"/>
      <c r="F41" s="564" t="str">
        <f>'Memória de Cálculo'!C116</f>
        <v>Engº Thiago Sanches Alves Corrêa</v>
      </c>
      <c r="G41" s="564"/>
      <c r="H41" s="564"/>
      <c r="K41" s="431"/>
    </row>
    <row r="42" spans="1:11" s="430" customFormat="1" ht="15">
      <c r="A42" s="443" t="s">
        <v>333</v>
      </c>
      <c r="B42" s="439">
        <f>+E34</f>
        <v>3430.56</v>
      </c>
      <c r="C42" s="439">
        <f>+C37</f>
        <v>161.5222</v>
      </c>
      <c r="D42" s="444">
        <f>+B42-C42</f>
        <v>3269.0378</v>
      </c>
      <c r="E42" s="425"/>
      <c r="F42" s="564" t="str">
        <f>'Memória de Cálculo'!C117</f>
        <v>CREA 11.027-D/MS</v>
      </c>
      <c r="G42" s="564"/>
      <c r="H42" s="564"/>
      <c r="K42" s="431"/>
    </row>
    <row r="43" spans="1:11" s="430" customFormat="1" ht="15">
      <c r="A43" s="425"/>
      <c r="B43" s="425"/>
      <c r="C43" s="425"/>
      <c r="D43" s="425"/>
      <c r="E43" s="425"/>
      <c r="F43" s="425"/>
      <c r="G43" s="425"/>
      <c r="H43" s="425"/>
      <c r="K43" s="431"/>
    </row>
    <row r="44" spans="1:11" s="430" customFormat="1" ht="15">
      <c r="A44" s="425"/>
      <c r="B44" s="425"/>
      <c r="C44" s="425"/>
      <c r="D44" s="425"/>
      <c r="E44" s="425"/>
      <c r="F44" s="425"/>
      <c r="G44" s="425"/>
      <c r="H44" s="425"/>
      <c r="K44" s="431"/>
    </row>
    <row r="45" spans="1:11" s="430" customFormat="1" ht="15">
      <c r="A45" s="445" t="s">
        <v>334</v>
      </c>
      <c r="B45" s="445" t="s">
        <v>335</v>
      </c>
      <c r="C45" s="445" t="s">
        <v>336</v>
      </c>
      <c r="D45" s="445" t="s">
        <v>337</v>
      </c>
      <c r="E45" s="425"/>
      <c r="F45" s="425"/>
      <c r="G45" s="425"/>
      <c r="H45" s="425"/>
      <c r="K45" s="431"/>
    </row>
    <row r="46" spans="1:11" s="430" customFormat="1" ht="15">
      <c r="A46" s="446" t="s">
        <v>338</v>
      </c>
      <c r="B46" s="447">
        <v>0.06</v>
      </c>
      <c r="C46" s="446">
        <v>0.0113</v>
      </c>
      <c r="D46" s="447">
        <v>4.525</v>
      </c>
      <c r="E46" s="425"/>
      <c r="F46" s="425"/>
      <c r="G46" s="425"/>
      <c r="H46" s="425"/>
      <c r="K46" s="431"/>
    </row>
    <row r="47" spans="1:11" s="430" customFormat="1" ht="15">
      <c r="A47" s="440" t="s">
        <v>339</v>
      </c>
      <c r="B47" s="448">
        <v>0.085</v>
      </c>
      <c r="C47" s="440">
        <v>0.0226</v>
      </c>
      <c r="D47" s="448">
        <v>9.193</v>
      </c>
      <c r="E47" s="425"/>
      <c r="F47" s="425"/>
      <c r="G47" s="425"/>
      <c r="H47" s="425"/>
      <c r="K47" s="431"/>
    </row>
    <row r="48" spans="1:11" s="430" customFormat="1" ht="15">
      <c r="A48" s="440" t="s">
        <v>340</v>
      </c>
      <c r="B48" s="448">
        <v>0.11</v>
      </c>
      <c r="C48" s="449">
        <v>0.038</v>
      </c>
      <c r="D48" s="448">
        <v>154.33</v>
      </c>
      <c r="E48" s="425"/>
      <c r="F48" s="425"/>
      <c r="G48" s="425"/>
      <c r="H48" s="425"/>
      <c r="K48" s="431"/>
    </row>
    <row r="49" spans="1:8" ht="14.25">
      <c r="A49" s="389"/>
      <c r="B49" s="389"/>
      <c r="C49" s="389"/>
      <c r="D49" s="389"/>
      <c r="E49" s="389"/>
      <c r="F49" s="389"/>
      <c r="G49" s="389"/>
      <c r="H49" s="389"/>
    </row>
    <row r="50" spans="1:8" ht="14.25">
      <c r="A50" s="389"/>
      <c r="B50" s="389"/>
      <c r="C50" s="389"/>
      <c r="D50" s="389"/>
      <c r="E50" s="389"/>
      <c r="F50" s="389"/>
      <c r="G50" s="389"/>
      <c r="H50" s="389"/>
    </row>
    <row r="51" spans="1:8" ht="14.25">
      <c r="A51" s="389"/>
      <c r="B51" s="389"/>
      <c r="C51" s="389"/>
      <c r="D51" s="389"/>
      <c r="E51" s="389"/>
      <c r="F51" s="389"/>
      <c r="G51" s="389"/>
      <c r="H51" s="389"/>
    </row>
    <row r="52" spans="1:8" ht="14.25">
      <c r="A52" s="389"/>
      <c r="B52" s="389"/>
      <c r="C52" s="389"/>
      <c r="D52" s="389"/>
      <c r="E52" s="389"/>
      <c r="F52" s="389"/>
      <c r="G52" s="389"/>
      <c r="H52" s="389"/>
    </row>
    <row r="53" spans="1:8" ht="14.25">
      <c r="A53" s="389"/>
      <c r="B53" s="389"/>
      <c r="C53" s="389"/>
      <c r="D53" s="389"/>
      <c r="E53" s="389"/>
      <c r="F53" s="389"/>
      <c r="G53" s="389"/>
      <c r="H53" s="389"/>
    </row>
    <row r="54" spans="1:8" ht="14.25">
      <c r="A54" s="389"/>
      <c r="B54" s="389"/>
      <c r="C54" s="389"/>
      <c r="D54" s="389"/>
      <c r="E54" s="389"/>
      <c r="F54" s="389"/>
      <c r="G54" s="389"/>
      <c r="H54" s="389"/>
    </row>
  </sheetData>
  <sheetProtection/>
  <mergeCells count="11">
    <mergeCell ref="D7:E7"/>
    <mergeCell ref="G7:H7"/>
    <mergeCell ref="F41:H41"/>
    <mergeCell ref="F37:H37"/>
    <mergeCell ref="F42:H42"/>
    <mergeCell ref="A1:H1"/>
    <mergeCell ref="A2:H2"/>
    <mergeCell ref="A3:F3"/>
    <mergeCell ref="A4:H4"/>
    <mergeCell ref="A5:H5"/>
    <mergeCell ref="A7:B7"/>
  </mergeCells>
  <printOptions/>
  <pageMargins left="0.511811024" right="0.511811024" top="0.787401575" bottom="0.787401575" header="0.31496062" footer="0.31496062"/>
  <pageSetup orientation="portrait" paperSize="9" scale="75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6:E21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7.8515625" style="0" bestFit="1" customWidth="1"/>
    <col min="2" max="2" width="13.7109375" style="0" customWidth="1"/>
  </cols>
  <sheetData>
    <row r="6" spans="2:5" ht="12.75">
      <c r="B6" s="450"/>
      <c r="C6" s="450"/>
      <c r="D6" s="450"/>
      <c r="E6" s="450"/>
    </row>
    <row r="7" spans="1:5" ht="12.75">
      <c r="A7" s="576" t="s">
        <v>342</v>
      </c>
      <c r="B7" s="576"/>
      <c r="C7" s="450"/>
      <c r="D7" s="450"/>
      <c r="E7" s="450"/>
    </row>
    <row r="8" spans="1:5" ht="12.75">
      <c r="A8" t="s">
        <v>343</v>
      </c>
      <c r="B8" s="450">
        <v>1320</v>
      </c>
      <c r="C8" s="450"/>
      <c r="D8" s="450"/>
      <c r="E8" s="450"/>
    </row>
    <row r="9" spans="1:5" ht="12.75">
      <c r="A9" s="451" t="s">
        <v>344</v>
      </c>
      <c r="B9" s="450">
        <v>1405</v>
      </c>
      <c r="C9" s="450"/>
      <c r="D9" s="450"/>
      <c r="E9" s="450"/>
    </row>
    <row r="10" spans="1:5" ht="12.75">
      <c r="A10" s="451" t="s">
        <v>345</v>
      </c>
      <c r="B10" s="450">
        <v>1210</v>
      </c>
      <c r="C10" s="450"/>
      <c r="D10" s="450"/>
      <c r="E10" s="450"/>
    </row>
    <row r="11" spans="2:5" ht="12.75">
      <c r="B11" s="450"/>
      <c r="C11" s="450"/>
      <c r="D11" s="450"/>
      <c r="E11" s="450"/>
    </row>
    <row r="12" spans="1:5" ht="12.75">
      <c r="A12" s="451" t="s">
        <v>346</v>
      </c>
      <c r="B12" s="450">
        <f>AVERAGE(B8:B10)</f>
        <v>1311.6666666666667</v>
      </c>
      <c r="C12" s="450"/>
      <c r="D12" s="450"/>
      <c r="E12" s="450"/>
    </row>
    <row r="13" spans="2:5" ht="12.75">
      <c r="B13" s="450"/>
      <c r="C13" s="450"/>
      <c r="D13" s="450"/>
      <c r="E13" s="450"/>
    </row>
    <row r="14" spans="2:5" ht="12.75">
      <c r="B14" s="450"/>
      <c r="C14" s="450"/>
      <c r="D14" s="450"/>
      <c r="E14" s="450"/>
    </row>
    <row r="15" spans="1:5" ht="12.75">
      <c r="A15" s="576" t="s">
        <v>347</v>
      </c>
      <c r="B15" s="576"/>
      <c r="C15" s="450"/>
      <c r="D15" s="450"/>
      <c r="E15" s="450"/>
    </row>
    <row r="16" spans="1:5" ht="12.75">
      <c r="A16" t="s">
        <v>343</v>
      </c>
      <c r="B16" s="450">
        <v>45</v>
      </c>
      <c r="C16" s="450"/>
      <c r="D16" s="450"/>
      <c r="E16" s="450"/>
    </row>
    <row r="17" spans="1:5" ht="12.75">
      <c r="A17" s="451" t="s">
        <v>344</v>
      </c>
      <c r="B17" s="450">
        <v>35</v>
      </c>
      <c r="C17" s="450"/>
      <c r="D17" s="450"/>
      <c r="E17" s="450"/>
    </row>
    <row r="18" spans="1:5" ht="12.75">
      <c r="A18" s="451" t="s">
        <v>345</v>
      </c>
      <c r="B18" s="450">
        <v>89</v>
      </c>
      <c r="C18" s="450"/>
      <c r="D18" s="450"/>
      <c r="E18" s="450"/>
    </row>
    <row r="19" spans="2:5" ht="12.75">
      <c r="B19" s="450"/>
      <c r="C19" s="450"/>
      <c r="D19" s="450"/>
      <c r="E19" s="450"/>
    </row>
    <row r="20" spans="1:5" ht="12.75">
      <c r="A20" s="451" t="s">
        <v>346</v>
      </c>
      <c r="B20" s="450">
        <f>AVERAGE(B16:B18)</f>
        <v>56.333333333333336</v>
      </c>
      <c r="C20" s="450"/>
      <c r="D20" s="450"/>
      <c r="E20" s="450"/>
    </row>
    <row r="21" spans="2:5" ht="12.75">
      <c r="B21" s="450"/>
      <c r="C21" s="450"/>
      <c r="D21" s="450"/>
      <c r="E21" s="450"/>
    </row>
  </sheetData>
  <sheetProtection/>
  <mergeCells count="2">
    <mergeCell ref="A7:B7"/>
    <mergeCell ref="A15:B1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MICRO_01</dc:creator>
  <cp:keywords/>
  <dc:description/>
  <cp:lastModifiedBy>Simone Oliveira</cp:lastModifiedBy>
  <cp:lastPrinted>2017-09-25T18:07:30Z</cp:lastPrinted>
  <dcterms:created xsi:type="dcterms:W3CDTF">2001-02-26T11:21:39Z</dcterms:created>
  <dcterms:modified xsi:type="dcterms:W3CDTF">2017-11-22T11:50:56Z</dcterms:modified>
  <cp:category/>
  <cp:version/>
  <cp:contentType/>
  <cp:contentStatus/>
</cp:coreProperties>
</file>