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igilância sanitária\"/>
    </mc:Choice>
  </mc:AlternateContent>
  <bookViews>
    <workbookView xWindow="0" yWindow="0" windowWidth="20490" windowHeight="7530" tabRatio="752" activeTab="3"/>
  </bookViews>
  <sheets>
    <sheet name="Resumo" sheetId="2" r:id="rId1"/>
    <sheet name="Planilha" sheetId="1" r:id="rId2"/>
    <sheet name="Físico-Financeiro" sheetId="3" r:id="rId3"/>
    <sheet name="Encargos" sheetId="11" r:id="rId4"/>
    <sheet name="BDI" sheetId="9" r:id="rId5"/>
  </sheets>
  <definedNames>
    <definedName name="_xlnm._FilterDatabase" localSheetId="3" hidden="1">Encargos!$A$5:$D$5</definedName>
    <definedName name="_xlnm._FilterDatabase" localSheetId="2" hidden="1">'Físico-Financeiro'!$A$4:$C$4</definedName>
    <definedName name="_xlnm._FilterDatabase" localSheetId="1" hidden="1">Planilha!$A$4:$G$4</definedName>
    <definedName name="_xlnm._FilterDatabase" localSheetId="0" hidden="1">Resumo!$A$4:$C$4</definedName>
    <definedName name="_xlnm.Print_Titles" localSheetId="3">Encargos!$1:$5</definedName>
    <definedName name="_xlnm.Print_Titles" localSheetId="2">'Físico-Financeiro'!$1:$4</definedName>
    <definedName name="_xlnm.Print_Titles" localSheetId="1">Planilha!$1:$4</definedName>
    <definedName name="_xlnm.Print_Titles" localSheetId="0">Resumo!$1:$4</definedName>
  </definedNames>
  <calcPr calcId="162913"/>
</workbook>
</file>

<file path=xl/calcChain.xml><?xml version="1.0" encoding="utf-8"?>
<calcChain xmlns="http://schemas.openxmlformats.org/spreadsheetml/2006/main">
  <c r="I1" i="9" l="1"/>
  <c r="D42" i="11"/>
  <c r="C2" i="9"/>
  <c r="A43" i="9"/>
  <c r="C43" i="9" s="1"/>
  <c r="C42" i="9"/>
  <c r="A38" i="9"/>
  <c r="A39" i="9" s="1"/>
  <c r="A37" i="9"/>
  <c r="C37" i="9" s="1"/>
  <c r="C36" i="9"/>
  <c r="I33" i="9"/>
  <c r="M31" i="9"/>
  <c r="M30" i="9"/>
  <c r="L30" i="9"/>
  <c r="A28" i="9"/>
  <c r="A29" i="9" s="1"/>
  <c r="C27" i="9"/>
  <c r="N25" i="9"/>
  <c r="O25" i="9" s="1"/>
  <c r="N24" i="9"/>
  <c r="N27" i="9" s="1"/>
  <c r="M22" i="9"/>
  <c r="I22" i="9"/>
  <c r="A22" i="9"/>
  <c r="A23" i="9" s="1"/>
  <c r="M21" i="9"/>
  <c r="I21" i="9"/>
  <c r="C21" i="9"/>
  <c r="M20" i="9"/>
  <c r="I20" i="9"/>
  <c r="M19" i="9"/>
  <c r="I19" i="9"/>
  <c r="M18" i="9"/>
  <c r="I18" i="9"/>
  <c r="A15" i="9"/>
  <c r="C15" i="9" s="1"/>
  <c r="C14" i="9"/>
  <c r="C13" i="9"/>
  <c r="C12" i="9"/>
  <c r="C11" i="9"/>
  <c r="C10" i="9"/>
  <c r="C9" i="9"/>
  <c r="C8" i="9"/>
  <c r="A3" i="9"/>
  <c r="C3" i="9" s="1"/>
  <c r="A4" i="9" l="1"/>
  <c r="A5" i="9" s="1"/>
  <c r="C22" i="9"/>
  <c r="N26" i="9"/>
  <c r="A44" i="9"/>
  <c r="A45" i="9" s="1"/>
  <c r="C45" i="9" s="1"/>
  <c r="A32" i="9"/>
  <c r="C29" i="9"/>
  <c r="A6" i="9"/>
  <c r="C5" i="9"/>
  <c r="A24" i="9"/>
  <c r="C23" i="9"/>
  <c r="A40" i="9"/>
  <c r="C39" i="9"/>
  <c r="C4" i="9"/>
  <c r="A17" i="9"/>
  <c r="C28" i="9"/>
  <c r="C38" i="9"/>
  <c r="C44" i="9" l="1"/>
  <c r="A46" i="9"/>
  <c r="A47" i="9" s="1"/>
  <c r="C47" i="9" s="1"/>
  <c r="A41" i="9"/>
  <c r="C41" i="9" s="1"/>
  <c r="C40" i="9"/>
  <c r="C46" i="9"/>
  <c r="C17" i="9"/>
  <c r="A18" i="9"/>
  <c r="A7" i="9"/>
  <c r="C7" i="9" s="1"/>
  <c r="C6" i="9"/>
  <c r="A33" i="9"/>
  <c r="C32" i="9"/>
  <c r="A25" i="9"/>
  <c r="C24" i="9"/>
  <c r="C25" i="9" l="1"/>
  <c r="A26" i="9"/>
  <c r="C26" i="9" s="1"/>
  <c r="C33" i="9"/>
  <c r="A34" i="9"/>
  <c r="C34" i="9" s="1"/>
  <c r="A19" i="9"/>
  <c r="C18" i="9"/>
  <c r="C19" i="9" l="1"/>
  <c r="P18" i="9" s="1"/>
  <c r="A20" i="9"/>
  <c r="C20" i="9" s="1"/>
  <c r="Q19" i="9" l="1"/>
  <c r="Q21" i="9"/>
  <c r="P19" i="9"/>
  <c r="Q22" i="9"/>
  <c r="Q26" i="9"/>
  <c r="R26" i="9"/>
  <c r="R22" i="9"/>
  <c r="P26" i="9"/>
  <c r="R18" i="9"/>
  <c r="P22" i="9"/>
  <c r="R19" i="9"/>
  <c r="Q20" i="9"/>
  <c r="R20" i="9"/>
  <c r="Q18" i="9"/>
  <c r="P21" i="9"/>
  <c r="P20" i="9"/>
  <c r="R21" i="9"/>
  <c r="O26" i="9" l="1"/>
  <c r="O27" i="9" s="1"/>
  <c r="C25" i="2" l="1"/>
  <c r="C2" i="11" l="1"/>
  <c r="A2" i="11"/>
  <c r="D19" i="11" l="1"/>
  <c r="D24" i="11" s="1"/>
  <c r="D39" i="11"/>
  <c r="C39" i="11"/>
  <c r="D35" i="11"/>
  <c r="C35" i="11"/>
  <c r="D28" i="11"/>
  <c r="C28" i="11"/>
  <c r="C16" i="11"/>
  <c r="D8" i="11"/>
  <c r="D9" i="11"/>
  <c r="D10" i="11"/>
  <c r="D11" i="11"/>
  <c r="D12" i="11"/>
  <c r="D13" i="11"/>
  <c r="D14" i="11"/>
  <c r="D15" i="11"/>
  <c r="D7" i="11"/>
  <c r="C40" i="11" l="1"/>
  <c r="D16" i="11"/>
  <c r="D40" i="11" s="1"/>
</calcChain>
</file>

<file path=xl/sharedStrings.xml><?xml version="1.0" encoding="utf-8"?>
<sst xmlns="http://schemas.openxmlformats.org/spreadsheetml/2006/main" count="635" uniqueCount="407">
  <si>
    <t>ITEM</t>
  </si>
  <si>
    <t>CÓDIGO</t>
  </si>
  <si>
    <t>DESCRIÇÃO</t>
  </si>
  <si>
    <t>UNIDADE</t>
  </si>
  <si>
    <t>1.1</t>
  </si>
  <si>
    <t>2.1</t>
  </si>
  <si>
    <t>3.1</t>
  </si>
  <si>
    <t>3.2</t>
  </si>
  <si>
    <t>3.3</t>
  </si>
  <si>
    <t>3.4</t>
  </si>
  <si>
    <t>4.1</t>
  </si>
  <si>
    <t>4.2</t>
  </si>
  <si>
    <t>4.3</t>
  </si>
  <si>
    <t>5.1</t>
  </si>
  <si>
    <t>5.2</t>
  </si>
  <si>
    <t>6.1</t>
  </si>
  <si>
    <t>M²</t>
  </si>
  <si>
    <t>M³</t>
  </si>
  <si>
    <t>M</t>
  </si>
  <si>
    <t>ESTADO DE MATO GROSSO DO SUL
PREFEITURA CORGUINHO
Secretaria Municipal de Administração - Departamento de Planejamento</t>
  </si>
  <si>
    <t>TOTAL</t>
  </si>
  <si>
    <t>Valor simples</t>
  </si>
  <si>
    <t>Valor acumulado</t>
  </si>
  <si>
    <t>Percentual Simples</t>
  </si>
  <si>
    <t>Percentual Acumulado</t>
  </si>
  <si>
    <t>60 DIAS</t>
  </si>
  <si>
    <t>CRONOGRAMA FÍSICO-FINANCEIRO</t>
  </si>
  <si>
    <t>MIN</t>
  </si>
  <si>
    <t>MED</t>
  </si>
  <si>
    <t>MAX</t>
  </si>
  <si>
    <t>Construção e Reforma de Edifícios</t>
  </si>
  <si>
    <t>AC</t>
  </si>
  <si>
    <t>SG</t>
  </si>
  <si>
    <t>R</t>
  </si>
  <si>
    <t>DF</t>
  </si>
  <si>
    <t>Prefeitura Municipal de Corguinho</t>
  </si>
  <si>
    <t>L</t>
  </si>
  <si>
    <t>BDI PAD</t>
  </si>
  <si>
    <t>OBJETO</t>
  </si>
  <si>
    <t>Construção de Praças Urbanas, Rodovias, Ferrovias e recapeamento e pavimentação de vias urbanas</t>
  </si>
  <si>
    <t>TIPO DE OBRA DO EMPREENDIMENTO</t>
  </si>
  <si>
    <t>DESONERAÇÃO</t>
  </si>
  <si>
    <t>Sim</t>
  </si>
  <si>
    <t>Conforme legislação tributária municipal, definir estimativa de percentual da base de cálculo para o ISS:</t>
  </si>
  <si>
    <t>Construção de Redes de Abastecimento de Água, Coleta de Esgoto</t>
  </si>
  <si>
    <t>Sobre a base de cálculo, definir a respectiva alíquota do ISS (entre 2% e 5%):</t>
  </si>
  <si>
    <t>Itens</t>
  </si>
  <si>
    <t>Siglas</t>
  </si>
  <si>
    <t>% Adotado</t>
  </si>
  <si>
    <t>Situação</t>
  </si>
  <si>
    <t>Intervalo de admissibilidade</t>
  </si>
  <si>
    <t>1º Quartil</t>
  </si>
  <si>
    <t>Médio</t>
  </si>
  <si>
    <t>3º Quartil</t>
  </si>
  <si>
    <t>-</t>
  </si>
  <si>
    <t>Construção e Manutenção de Estações e Redes de Distribuição de Energia Elétrica</t>
  </si>
  <si>
    <t>Tributos (impostos COFINS 3%, e  PIS 0,65%)</t>
  </si>
  <si>
    <t>CP</t>
  </si>
  <si>
    <t>Tributos (ISS, variável de acordo com o município)</t>
  </si>
  <si>
    <t>ISS</t>
  </si>
  <si>
    <t>Tributos (Contribuição Previdenciária - 0% ou 4,5%, conforme Lei 12.844/2013 - Desoneração)</t>
  </si>
  <si>
    <t>CPRB</t>
  </si>
  <si>
    <t>BDI SEM desoneração
(Fórmula Acórdão TCU)</t>
  </si>
  <si>
    <t>Obras Portuárias, Marítimas e Fluviais</t>
  </si>
  <si>
    <t>BDI COM desoneração</t>
  </si>
  <si>
    <t>BDI DES</t>
  </si>
  <si>
    <t>Os valores de BDI foram calculados com o emprego da fórmula:</t>
  </si>
  <si>
    <t xml:space="preserve"> - 1</t>
  </si>
  <si>
    <t>Fornecimento de Materiais e Equipamentos</t>
  </si>
  <si>
    <t>Local:</t>
  </si>
  <si>
    <t>Data:</t>
  </si>
  <si>
    <t>Corguinho - Mato Grosso do Sul</t>
  </si>
  <si>
    <t>Responsável Técnico</t>
  </si>
  <si>
    <t>Responsável Tomador</t>
  </si>
  <si>
    <t>Nome:</t>
  </si>
  <si>
    <t>Gilson de Souza Lima Junior</t>
  </si>
  <si>
    <t>Dalton de Souza Lima</t>
  </si>
  <si>
    <t>Estudos e Projetos, Planos e Gerenciamento e outros correlatos</t>
  </si>
  <si>
    <t>K1</t>
  </si>
  <si>
    <t>Título:</t>
  </si>
  <si>
    <t>Arquiteto e Urbanista</t>
  </si>
  <si>
    <t>Cargo:</t>
  </si>
  <si>
    <t>Prefeito de Corguinho</t>
  </si>
  <si>
    <t>K2</t>
  </si>
  <si>
    <t>A93823-8</t>
  </si>
  <si>
    <t/>
  </si>
  <si>
    <t>K3</t>
  </si>
  <si>
    <t>ENCARGOS SOCIAIS SOBRE A MÃO DE OBRA</t>
  </si>
  <si>
    <t>COM DESONERAÇÃO</t>
  </si>
  <si>
    <t>HORISTA
%</t>
  </si>
  <si>
    <t>MENSALISTA
%</t>
  </si>
  <si>
    <t>GRUPO A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</si>
  <si>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</si>
  <si>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</si>
  <si>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</si>
  <si>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</si>
  <si>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</si>
  <si>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</si>
  <si>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</si>
  <si>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</si>
  <si>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</si>
  <si>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</t>
  </si>
  <si>
    <t>GRUPO B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</si>
  <si>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</si>
  <si>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</si>
  <si>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</si>
  <si>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</si>
  <si>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</si>
  <si>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</si>
  <si>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</si>
  <si>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</si>
  <si>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</si>
  <si>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</si>
  <si>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</t>
  </si>
  <si>
    <t>GRUPO C</t>
  </si>
  <si>
    <t>C1</t>
  </si>
  <si>
    <t>C2</t>
  </si>
  <si>
    <t>C3</t>
  </si>
  <si>
    <t>C4</t>
  </si>
  <si>
    <t>C5</t>
  </si>
  <si>
    <t>C</t>
  </si>
  <si>
    <t>GRUPO D</t>
  </si>
  <si>
    <t>D1</t>
  </si>
  <si>
    <t>D2</t>
  </si>
  <si>
    <t>D</t>
  </si>
  <si>
    <t>não incide</t>
  </si>
  <si>
    <t>TOTAL (A+B+C+D)</t>
  </si>
  <si>
    <t>INSS</t>
  </si>
  <si>
    <t>Total</t>
  </si>
  <si>
    <t>SESI</t>
  </si>
  <si>
    <t>SENAI</t>
  </si>
  <si>
    <t>INCRA</t>
  </si>
  <si>
    <t>SEBRAE</t>
  </si>
  <si>
    <t>Salário Educação</t>
  </si>
  <si>
    <t>Seguro Contra Acidentes de Trabalho</t>
  </si>
  <si>
    <t>FGTS</t>
  </si>
  <si>
    <t>SECONCI</t>
  </si>
  <si>
    <t>Repouso Semanal Remunerado</t>
  </si>
  <si>
    <t>Feriados</t>
  </si>
  <si>
    <t>Auxílio - Enfermidades</t>
  </si>
  <si>
    <t>13º Salário</t>
  </si>
  <si>
    <t>Faltas Justificadas</t>
  </si>
  <si>
    <t>Dias de Chuva</t>
  </si>
  <si>
    <t>Auxílio Acidente de Trabalho</t>
  </si>
  <si>
    <t>Férias Gozadas</t>
  </si>
  <si>
    <t>Salário Maternidade</t>
  </si>
  <si>
    <t>Aviso Prévio Indenizado</t>
  </si>
  <si>
    <t>Aviso Prévio Trabalhado</t>
  </si>
  <si>
    <t>Férias Indenizadas</t>
  </si>
  <si>
    <t>Depósito Rescisão Sem Justa Causa</t>
  </si>
  <si>
    <t>Indenização Adicional</t>
  </si>
  <si>
    <t>Reincidência de Grupo A sobre Grupo B</t>
  </si>
  <si>
    <t>Licença Paternidade</t>
  </si>
  <si>
    <t>Reincidência de Grupo A sobre Aviso Prévio Trabalhado e Reincidência do FGTS sobre Aviso Prévio Indenizado</t>
  </si>
  <si>
    <t>RESUMO DO EMPREENDIMENTO</t>
  </si>
  <si>
    <t>CAU:</t>
  </si>
  <si>
    <t>Arquiteto e Urbanista - CAU: A93823-8</t>
  </si>
  <si>
    <t>PLACA DE OBRA EM CHAPA DE AÇO GALVANIZADA</t>
  </si>
  <si>
    <t>UND</t>
  </si>
  <si>
    <t>SERVIÇOS EM TERRA</t>
  </si>
  <si>
    <t xml:space="preserve">FUNDAÇÃO </t>
  </si>
  <si>
    <t>ESTACA A TRADO(BROCA) D=25CM C/CONCRETO FCK=15MPA+20KG ACO/M3</t>
  </si>
  <si>
    <t>FORMA PINHO 3A P/CONCRETO EM FUNDAÇÃO REAPROV 2 VEZES - CORTE/MONTAGEM/ESCORAMENTO /DESFORMA, NÃO INCLUÍDO DESMOLDANTE</t>
  </si>
  <si>
    <t>KG</t>
  </si>
  <si>
    <t>CONCRETO ESTRUTURAL FCK=20MPA, VIRADO EM BETONEIRA, NA OBRA, SEM LANÇAMENTO</t>
  </si>
  <si>
    <t>ESTRUTURA</t>
  </si>
  <si>
    <t>FORMA PINHO 3A P/CONCRETO EM ESTRUTURA REAPROV 2 VEZES - CORTE/MONTAGEM/ESCORAMENTO/DESFORMA, NÃO INCLUÍDO DESMOLDANTE</t>
  </si>
  <si>
    <t>ALVENARIA</t>
  </si>
  <si>
    <t>ALVENARIA EM TIJOLO CERAMICO FURADO 10X20X20CM, 1/2 VEZ, ASSENT. EM ARGAMASSA TRACO 1:2:8 (CIMENTO, CAL E AREIA), JUNTAS 12MM</t>
  </si>
  <si>
    <t>IMPERMEABILIZAÇÃO</t>
  </si>
  <si>
    <t>7.1</t>
  </si>
  <si>
    <t>7.3</t>
  </si>
  <si>
    <t>INSTALAÇÕES HIDRO-SANITÁRIAS</t>
  </si>
  <si>
    <t>8.1</t>
  </si>
  <si>
    <t>LUVA PVC SOLDAVEL COM ROSCA AGUA FRIA 25MMX3/4" - FORNECIMENTO E INSTA</t>
  </si>
  <si>
    <t>REGISTRO PRESSAO 3/4" COM CANOPLA ACABAMENTO CROMADO- FORN INST</t>
  </si>
  <si>
    <t>TE PVC SOLDAVEL COM ROSCA METALICA AGUA FRIA 25MMX25MMX1/2" - FORN</t>
  </si>
  <si>
    <t>JOELHO PVC SOLDAVEL COM ROSCA METALICA 90º AGUA FRIA 25MMX1/2" - FORN</t>
  </si>
  <si>
    <t>8.5</t>
  </si>
  <si>
    <t>8.6</t>
  </si>
  <si>
    <t>CAIXA SIFONADA PVC 150X150X50MM COM GRELHA REDONDA BRANCA - FORNECIMEN</t>
  </si>
  <si>
    <t>CAIXA EM ALVENARIA ENTERRADA, DE TIJOLOS CERAMICOS MACICOS 1/2 VEZ DIMENSOES EXTERNAS 60X60X60CM, INCLUSO TAMPA EM CONCRETO E EMBOCAMENTO /UN</t>
  </si>
  <si>
    <t>FOSSA SEPTICA EM ALVENARIA DE TIJOLO CERAMICO MACICO DIMENSOES EXTERNAS 1,90X1,10X1,40M, 1.500 LITROS, REVESTIDA INTERNAMENTE COM BARRA LISA</t>
  </si>
  <si>
    <t>SUMIDOURO EM ALVENARIA DE TIJOLO CERAMICO MACIÇO DIAMETRO 1,40M E ALTURA 5,00M, COM TAMPA EM CONCRETO ARMADO DIAMETRO 1,60M E ESPESSURA 10CM</t>
  </si>
  <si>
    <t>INSTALAÇÕES ELÉTRICAS</t>
  </si>
  <si>
    <t>10.2</t>
  </si>
  <si>
    <t>10.4</t>
  </si>
  <si>
    <t>CAIXA DE PASSAGEM EM ALVENARIA COM TAMPA CONCRETO 40X40X40 CM</t>
  </si>
  <si>
    <t>10.5</t>
  </si>
  <si>
    <t>DISJUNTOR TERMOMAGNETICO BIPOLAR PADRAO NEMA (AMERICANO) 10 A 50A 240V</t>
  </si>
  <si>
    <t>10.7</t>
  </si>
  <si>
    <t>SERVIÇOS COMPLEMENTARES</t>
  </si>
  <si>
    <t>11.1</t>
  </si>
  <si>
    <t>PISO DE CONCRETO DESEMPENADO PARA CALCADA, FCK=9,0 Mpa, NA(S) ESPESSURA(S):- 6 CM /M2</t>
  </si>
  <si>
    <t>REVESTIMENTO DE PAREDES</t>
  </si>
  <si>
    <t>12.1</t>
  </si>
  <si>
    <t>CHAPISCO EM PAREDES TRACO 1:4 (CIMENTO E AREIA), ESPESSURA 0,5CM, PREPARO MANUAL</t>
  </si>
  <si>
    <t>12.2</t>
  </si>
  <si>
    <t>EMBOCO PAULISTA (MASSA UNICA) TRACO 1:2:8 (CIMENTO, CAL E AREIA), ESPESSURA 2,0CM, PREPARO MANUAL</t>
  </si>
  <si>
    <t>13.1</t>
  </si>
  <si>
    <t>LASTRO DE CONCRETO TRACO 1:4:8, ESPESSURA 5CM, PREPARO MECANICO</t>
  </si>
  <si>
    <t>PISO EM CERAMICA ESMALTADA 1A PEI-V, PADRAO MEDIO, ASSENTADA COM ARGAMASSA COLANTE</t>
  </si>
  <si>
    <t>14.1</t>
  </si>
  <si>
    <t>COBERTURA</t>
  </si>
  <si>
    <t>15.1</t>
  </si>
  <si>
    <t>VIDRO</t>
  </si>
  <si>
    <t>PINTURA</t>
  </si>
  <si>
    <t>17.1</t>
  </si>
  <si>
    <t>EMASSAMENTO COM MASSA LATEX PVA PARA AMBIENTES INTERNOS, DUAS DEMAOS</t>
  </si>
  <si>
    <t>LIMPEZA</t>
  </si>
  <si>
    <t xml:space="preserve">LIMPEZA FINAL DA OBRA </t>
  </si>
  <si>
    <t>7.2</t>
  </si>
  <si>
    <t>8.7</t>
  </si>
  <si>
    <t>8.8</t>
  </si>
  <si>
    <t>8.9</t>
  </si>
  <si>
    <t>8.10</t>
  </si>
  <si>
    <t>8.11</t>
  </si>
  <si>
    <t>8.12</t>
  </si>
  <si>
    <t>8.13</t>
  </si>
  <si>
    <t>8.14</t>
  </si>
  <si>
    <t>8.15</t>
  </si>
  <si>
    <t>8.16</t>
  </si>
  <si>
    <t>8.17</t>
  </si>
  <si>
    <t>8.18</t>
  </si>
  <si>
    <t>8.19</t>
  </si>
  <si>
    <t>8.20</t>
  </si>
  <si>
    <t>9.1</t>
  </si>
  <si>
    <t>9.2</t>
  </si>
  <si>
    <t>10.3</t>
  </si>
  <si>
    <t>10.6</t>
  </si>
  <si>
    <t>10.9</t>
  </si>
  <si>
    <t>11.2</t>
  </si>
  <si>
    <t>12.3</t>
  </si>
  <si>
    <t>16.1</t>
  </si>
  <si>
    <t>18.1</t>
  </si>
  <si>
    <t>VALOR</t>
  </si>
  <si>
    <t>APLICAÇÃO MANUAL DE PINTURA COM TINTA LÁTEX PVA EM PAREDES, DUAS DEMÃO S. AF_06/2014</t>
  </si>
  <si>
    <t>APLICAÇÃO DE FUNDO SELADOR LÁTEX PVA EM PAREDES, UMA DEMÃO. AF_06/2014</t>
  </si>
  <si>
    <t>PINTURA ESMALTE ALTO BRILHO, DUAS DEMAOS, SOBRE SUPERFICIE METALICA</t>
  </si>
  <si>
    <t>FUNDO ANTICORROSIVO A BASE DE OXIDO DE FERRO (ZARCAO), UMA DEMAO</t>
  </si>
  <si>
    <t>10.10</t>
  </si>
  <si>
    <t>PLANILHA ORÇAMENTÁRIA</t>
  </si>
  <si>
    <t>LOCAÇÃO CONVENCIONAL DE OBRA, ATRAVÉS DE GABARITO DE TABUAS CORRIDAS PONTALETADAS A CADA 1,50M, SEM REAPROVEITAMENTO</t>
  </si>
  <si>
    <t>BARRAÇÃO DE OBRA PARA ALOJAMENTO/ESCRITORIO, PISO EM PINHO 3A, PAREDES EM COMPENSADO 10MM, COBERTURA EM TELHA FIBROCIMENTO 6MM, INCLUSO INSTALACOES ELETRICAS E ESQUADRIAS. REAPROVEITADO 5 VEZES</t>
  </si>
  <si>
    <t>REGULARIZAÇÃO E COMPACTAÇÃO MANUAL DE TERRENO</t>
  </si>
  <si>
    <t>ARMAÇÃO DE ACO CA-60 DIAM. 5MM.- FORNECIMENTO / CORTE (C/PERDA DE 10%) / DOBRA / COLOCAÇÃO</t>
  </si>
  <si>
    <t>VERGAS DE CONCRETO ARMADO PARA ALVENARIA COM APROVEITAMENTO DA MADEIRA</t>
  </si>
  <si>
    <t>IMPERMEABILIZAÇÃO DE ESTRUTURAS ENTERRADAS, COM TINTA ASFALTICA, DUAS DEMAOS</t>
  </si>
  <si>
    <t>PORTA EM AÇO DE ABRIR COM TRAVESSAS PARA VIDRO E GUARNIÇÃO, FIXAÇÃO COM PARAFUSOS - FORNECIMENTO E INSTALAÇÃO. AF_08/2015</t>
  </si>
  <si>
    <t>PORTA DE FERRO PARA LIXEIRA, DE ABRIR, TIPO CHAPA, 70X210CM , COM GUARNIÇOES</t>
  </si>
  <si>
    <t>ÁGUA FRIA - FORNECIMENTO E INSTALAÇÃO: 25 MM / M</t>
  </si>
  <si>
    <t>LUVA PVC SOLDAVEL AGUA FRIA 25MM - FORNECIMENTO E INSTALAÇÃO</t>
  </si>
  <si>
    <t>REGISTRO GAVETA 3/4" COM CANOPLA ACABAMENTO CROMADO- FORN INST</t>
  </si>
  <si>
    <t xml:space="preserve">ESGOTO - FORNECIMENTO E INSTALAÇÃO: 40 MM (ESGOTO SECUNDÁRIO) </t>
  </si>
  <si>
    <t xml:space="preserve">ESGOTO - FORNECIMENTO E INSTALAÇÃO: 50 MM (ESGOTO PRIMÁRIO) </t>
  </si>
  <si>
    <t xml:space="preserve">ESGOTO - FORNECIMENTO E INSTALAÇÃO: 100 MM (ESGOTO PRIMÁRIO) </t>
  </si>
  <si>
    <t>RALO SIFONADO DE PVC 100X100MM SIMPLES - FORNECIMENTO E INSTALAÇÃO</t>
  </si>
  <si>
    <t>LAVATÓRIO LOUÇA BRANCA COM COLUNA, 45 X 55CM OU EQUIVALENTE, PADRÃO MÉDIO - FORNECIMENTO E INSTALAÇÃO. AF_12/2013</t>
  </si>
  <si>
    <t>BANCADA DE MÁRMORE SINTÉTICO 120 X 60CM, COM CUBA INTEGRADA - FORNECIMENTO E INSTALAÇÃO. AF_12/2013</t>
  </si>
  <si>
    <t>VASO SANITARIO SIFONADO LOUÇA BRANCA PADRAO POPULAR, COM CONJUNTO PARA FIXAÇAO PARA VASO SANITÁRIO COM PARAFUSO, ARRUELA E BUCHA - FORNECIMENTO E INSTALAÇÃO</t>
  </si>
  <si>
    <t>TORNEIRA CROMADA DE MESA, 1/2" OU 3/4", PARA LAVATÓRIO, PADRÃO POPULAR - FORNECIMENTO E INSTALAÇÃO. AF_12/2013</t>
  </si>
  <si>
    <t>ÁGUAS PLUVIAIS</t>
  </si>
  <si>
    <t>TUBO PVC, SÉRIE R, ÁGUA PLUVIAL, DN 100 MM, FORNECIDO E INSTALADO EM RAMAL DE ENCAMINHAMENTO. AF_12/2014_P</t>
  </si>
  <si>
    <t>JOELHO 90 GRAUS, PVC, SERIE R, ÁGUA PLUVIAL, DN 100 MM, JUNTA ELÁSTICA, FORNECIDO E INSTALADO EM RAMAL DE ENCAMINHAMENTO. AF_12/2014</t>
  </si>
  <si>
    <t>ELETRODUTO DE PVC RÍGIDO ROSCÁVEL 20 MM (3/4") FORNECIMENTO E INSTALAÇÃO</t>
  </si>
  <si>
    <t>QUADRO DE DISTRIBUIÇÃO DE ENERGIA EM CHAPA METALICA, DE SOBREPOR, COM PORTA, PARA 18 DISJUNTORES TERMOMAGNETICOS MONOPOLARES, SEM DISPOSITIVO PARA CHAVE GERAL, COM BARRAMENTO TRIFASICO E NEUTRO, FORNECIMENTO E INSTALAÇÃO</t>
  </si>
  <si>
    <t>FIO ISOLADO PVC 750V 2,5 MM2, FORNECIMENTO E INSTALAÇÃO</t>
  </si>
  <si>
    <t>FIO ISOLADO PVC 750V 4 MM2, FORNECIMENTO E INSTALAÇÃO</t>
  </si>
  <si>
    <t>INTERRUPTORES E TOMADAS : FORNECIMENTO E INSTALAÇÃO: 1 TECLA SIMPLES</t>
  </si>
  <si>
    <t>INTERRUPTORES E TOMADAS : FORNECIMENTO E INSTALAÇÃO: 2 TECLAS SIMPLES</t>
  </si>
  <si>
    <t xml:space="preserve">FORNECIMENTO E COLOCAÇÃO DE TOMADA, FABRICAÇAO, NAS ESPECIFICAÇÕES: UNIVERSAL REDONDA-  REF. 5100 </t>
  </si>
  <si>
    <t>LUMINARIA TIPO CALHA, DE SOBREPOR, COM REATOR DE PARTIDA RAPIDA E LAMPADA FLUORESCENTE 4X20W, COMPLETA, FORNECIMENTO E INSTALAÇÃO</t>
  </si>
  <si>
    <t>DEMOLIÇÃO DE ALVENARIA DE TIJOLOS FURADOS S/ REAPROV</t>
  </si>
  <si>
    <t xml:space="preserve">EMBOÇO REGULARIZADO PARA ASSENTAMENTO DE AZULEJOS, COM 
ARGAMASSA DE CAL HIDRATADA E AREIA NO TRAÇO 1:5, COM CONSUMO DE 130 KG DE CIMENTO POR M3 DE ARGAMASSA E COM ESPESSURA DE 2 CM </t>
  </si>
  <si>
    <t>AZULEJO 1A 15X15CM FIXADO COM NATA DE CIMENTO, REJUNTAMENTO COM CIMENTO BRANCO</t>
  </si>
  <si>
    <t>REGULARIZAÇÃO E COMPACTAÇÃO DE TERRENO, COM SOQUETE</t>
  </si>
  <si>
    <t>LAJE E FORRO</t>
  </si>
  <si>
    <t>LAJE PRE-MOLDADA P/FORRO, SOBRECARGA 100KG/M2, VAOS ATE 3,50M/E=8CM, C/ LAJOTAS E CAP.C/CONC FCK=20MPA, 3CM, INTER-EIXO 38CM, C/ESCORAMENTO (REAPR.3X) E FERRAGEM NEGATIVA</t>
  </si>
  <si>
    <t>RUFO EM CHAPA DE ACO GALVANIZADO NUMERO 24, DESENVOLVIMENTO DE 16CM</t>
  </si>
  <si>
    <t>CALHA EM CHAPA DE ACO GALVANIZADO NUMERO 24, DESENVOLVIMENTO DE 50CM</t>
  </si>
  <si>
    <t xml:space="preserve">TRAMA DE AÇO COMPOSTA POR TERÇAS PARA TELHA ONDULADA </t>
  </si>
  <si>
    <t>TELHAMENTO FIBROCIMENTO ONDULADA 6MM EXCLUINDO MADEIRAMENTO</t>
  </si>
  <si>
    <t>VIDRO LISO COMUM TRANSPARENTE, ESPESSURA 4MM</t>
  </si>
  <si>
    <t>PINTURA COM TINTA TEXTURIZADA ACRILICA PARA AMBIENTES INTERNOS/EXTERNOS</t>
  </si>
  <si>
    <t>PINTURA EM VERNIZ SINTETICO BRILHANTE EM MADEIRA, TRES DEMAOS</t>
  </si>
  <si>
    <t>7.4</t>
  </si>
  <si>
    <t>7.5</t>
  </si>
  <si>
    <t>12.4</t>
  </si>
  <si>
    <t>13.2</t>
  </si>
  <si>
    <t>13.3</t>
  </si>
  <si>
    <t>15.2</t>
  </si>
  <si>
    <t>15.3</t>
  </si>
  <si>
    <t>17.2</t>
  </si>
  <si>
    <t>17.3</t>
  </si>
  <si>
    <t>17.4</t>
  </si>
  <si>
    <t>17.5</t>
  </si>
  <si>
    <t>15.4</t>
  </si>
  <si>
    <t>ESQUADRIAS E FERRAGENS</t>
  </si>
  <si>
    <t>REVESTIMENTO DE PISOS</t>
  </si>
  <si>
    <t>KIT DE PORTA DE MADEIRA PARA PINTURA, SEMI-OCA (LEVE OU MÉDIA), PADRÃO MÉDIO, 90X210CM, ESPESSURA DE 3,5CM, ITENS INCLUSOS: DOBRADIÇAS, MONTAGEM E INSTALAÇÃO DO BATENTE, FECHADURA COM EXECUÇÃO DO FURO - FORNECIMENTO E INSTALAÇÃO. AF_08/2015</t>
  </si>
  <si>
    <t>PORTA DE MADEIRA PARA BANHEIRO, EM CHAPA DE MADEIRA COMPENSADA, REVESTIDA COM LAMINADO TEXTURIZADO, 60X160CM, INCLUSO MARCO E DOBRADICAS</t>
  </si>
  <si>
    <t>CAIXA DE DESCARGA DE PLASTICO EXTERNA, DE *9* L, PUXADOR FIO DE NYLON</t>
  </si>
  <si>
    <t>JANELA MAXIM AR EM CHAPA DOBRADA</t>
  </si>
  <si>
    <t>SERVIÇOS GERAIS DE CANTEIRO</t>
  </si>
  <si>
    <t>CAIACAO INT OU EXT SOBRE REVESTIMENTO LISO C/ADOCAO DE FIXADOR COM COM DUAS DEMAOS</t>
  </si>
  <si>
    <t>FORRO DE MADEIRA CEDRINHO OU EQUIVALENTE DA REGIAO, ENCAIXE MACHO/FEMEA COM FRISO, *10 X 1* CM (SEM COLOCACAO)</t>
  </si>
  <si>
    <t>14.2</t>
  </si>
  <si>
    <t>FORRO DE PVC EM REGUA DE 100 MM (COM COLOCACAO, EXCLUSIVE ESTRUTURA DE SUPORTE)</t>
  </si>
  <si>
    <t>11.3</t>
  </si>
  <si>
    <t>DIVISORIA, PLACA PRE-MOLDADA EM GRANILITE, MARMORITE OU GRANITINA, E = *3 CM</t>
  </si>
  <si>
    <t>17.6</t>
  </si>
  <si>
    <t>QUANT</t>
  </si>
  <si>
    <t>R$ UNT</t>
  </si>
  <si>
    <t>R$ TOTAL</t>
  </si>
  <si>
    <t>1.2</t>
  </si>
  <si>
    <t>1.3</t>
  </si>
  <si>
    <t>7.6</t>
  </si>
  <si>
    <t>8.2</t>
  </si>
  <si>
    <t>8.3</t>
  </si>
  <si>
    <t>8.4</t>
  </si>
  <si>
    <t>10.1</t>
  </si>
  <si>
    <t>10.8</t>
  </si>
  <si>
    <t>14.3</t>
  </si>
  <si>
    <t>74209/001
SINAPI COMPOSIÇÕES</t>
  </si>
  <si>
    <t>73992/001
SINAPI COMPOSIÇÕES</t>
  </si>
  <si>
    <t>73805/001
SINAPI COMPOSIÇÕES</t>
  </si>
  <si>
    <t>5622
SINAPI COMPOSIÇÕES</t>
  </si>
  <si>
    <t>74156/001
SINAPI COMPOSIÇÕES</t>
  </si>
  <si>
    <t>74007/002
SINAPI COMPOSIÇÕES</t>
  </si>
  <si>
    <t>92775
SINAPI COMPOSIÇÕES</t>
  </si>
  <si>
    <t>73972/002
SINAPI COMPOSIÇÕES</t>
  </si>
  <si>
    <t>92269
SINAPI COMPOSIÇÕES</t>
  </si>
  <si>
    <t>87495
SINAPI COMPOSIÇÕES</t>
  </si>
  <si>
    <t>73983
SINAPI COMPOSIÇÕES</t>
  </si>
  <si>
    <t>74106/001
SINAPI COMPOSIÇÕES</t>
  </si>
  <si>
    <t>6103
SINAPI COMPOSIÇÕES</t>
  </si>
  <si>
    <t>1030
SINAPI INSUMOS</t>
  </si>
  <si>
    <t>6021
SINAPI INSUMOS</t>
  </si>
  <si>
    <t>10698
SINAPI INSUMOS</t>
  </si>
  <si>
    <t>11568
SINAPI INSUMOS</t>
  </si>
  <si>
    <t>3286
SINAPI INSUMOS</t>
  </si>
  <si>
    <t>90844
SINAPI COMPOSIÇÕES</t>
  </si>
  <si>
    <t>91340
SINAPI COMPOSIÇÕES</t>
  </si>
  <si>
    <t>74139/002
SINAPI COMPOSIÇÕES</t>
  </si>
  <si>
    <t>72140
SINAPI COMPOSIÇÕES</t>
  </si>
  <si>
    <t>89356
SINAPI COMPOSIÇÕES</t>
  </si>
  <si>
    <t>3906
SINAPI COMPOSIÇÕES</t>
  </si>
  <si>
    <t>3904
SINAPI COMPOSIÇÕES</t>
  </si>
  <si>
    <t>85118
SINAPI COMPOSIÇÕES</t>
  </si>
  <si>
    <t>89987
SINAPI COMPOSIÇÕES</t>
  </si>
  <si>
    <t>7135
SINAPI COMPOSIÇÕES</t>
  </si>
  <si>
    <t>3531
SINAPI COMPOSIÇÕES</t>
  </si>
  <si>
    <t>89711
SINAPI COMPOSIÇÕES</t>
  </si>
  <si>
    <t>89712
SINAPI COMPOSIÇÕES</t>
  </si>
  <si>
    <t>89714
SINAPI COMPOSIÇÕES</t>
  </si>
  <si>
    <t>11713
SINAPI COMPOSIÇÕES</t>
  </si>
  <si>
    <t>89709
SINAPI COMPOSIÇÕES</t>
  </si>
  <si>
    <t>86903
SINAPI COMPOSIÇÕES</t>
  </si>
  <si>
    <t>86894
SINAPI COMPOSIÇÕES</t>
  </si>
  <si>
    <t>86906
SINAPI COMPOSIÇÕES</t>
  </si>
  <si>
    <t>72289
SINAPI COMPOSIÇÕES</t>
  </si>
  <si>
    <t>74197/001
SINAPI COMPOSIÇÕES</t>
  </si>
  <si>
    <t>74198/001
SINAPI COMPOSIÇÕES</t>
  </si>
  <si>
    <t>89512
SINAPI COMPOSIÇÕES</t>
  </si>
  <si>
    <t>89529
SINAPI COMPOSIÇÕES</t>
  </si>
  <si>
    <t>55865
SINAPI COMPOSIÇÕES</t>
  </si>
  <si>
    <t>74131/004
SINAPI COMPOSIÇÕES</t>
  </si>
  <si>
    <t>83447
SINAPI COMPOSIÇÕES</t>
  </si>
  <si>
    <t>74130/003
SINAPI COMPOSIÇÕES</t>
  </si>
  <si>
    <t>73860/008
SINAPI COMPOSIÇÕES</t>
  </si>
  <si>
    <t>73860/009
SINAPI COMPOSIÇÕES</t>
  </si>
  <si>
    <t>72331
SINAPI COMPOSIÇÕES</t>
  </si>
  <si>
    <t>72332
SINAPI COMPOSIÇÕES</t>
  </si>
  <si>
    <t>83540
SINAPI COMPOSIÇÕES</t>
  </si>
  <si>
    <t>73953/004
SINAPI COMPOSIÇÕES</t>
  </si>
  <si>
    <t>87879
SINAPI COMPOSIÇÕES</t>
  </si>
  <si>
    <t>87529
SINAPI COMPOSIÇÕES</t>
  </si>
  <si>
    <t>87535
SINAPI COMPOSIÇÕES</t>
  </si>
  <si>
    <t>87265
SINAPI COMPOSIÇÕES</t>
  </si>
  <si>
    <t>73907/006
SINAPI COMPOSIÇÕES</t>
  </si>
  <si>
    <t>87247
SINAPI COMPOSIÇÕES</t>
  </si>
  <si>
    <t>74202/001
SINAPI COMPOSIÇÕES</t>
  </si>
  <si>
    <t>72106
SINAPI COMPOSIÇÕES</t>
  </si>
  <si>
    <t>72105
SINAPI COMPOSIÇÕES</t>
  </si>
  <si>
    <t>92580
SINAPI COMPOSIÇÕES</t>
  </si>
  <si>
    <t>74088
SINAPI COMPOSIÇÕES</t>
  </si>
  <si>
    <t>72117
SINAPI COMPOSIÇÕES</t>
  </si>
  <si>
    <t>88495
SINAPI COMPOSIÇÕES</t>
  </si>
  <si>
    <t>88423
SINAPI COMPOSIÇÕES</t>
  </si>
  <si>
    <t>6082
SINAPI COMPOSIÇÕES</t>
  </si>
  <si>
    <t>73445
SINAPI COMPOSIÇÕES</t>
  </si>
  <si>
    <t>9537
SINAPI COMPOSIÇÕES</t>
  </si>
  <si>
    <t>88487
SINAPI COMPOSIÇÕES</t>
  </si>
  <si>
    <t>88483
SINAPI COMPOSIÇÕES</t>
  </si>
  <si>
    <t>73924/001
SINAPI COMPOSIÇÕES</t>
  </si>
  <si>
    <t>74064/002
SINAPI COMPOSIÇÕES</t>
  </si>
  <si>
    <t>73899/002
SINAPI COMPOSIÇÕES</t>
  </si>
  <si>
    <t>73892/002
SINAPI COMPOSIÇÕES</t>
  </si>
  <si>
    <t>17.7</t>
  </si>
  <si>
    <t>17.8</t>
  </si>
  <si>
    <t>DATA BASE: SINAPI REF NACIONAL 07/2016
BDI: 29,77%
ENCARGOS: HORISTAS: 88,32% - MENSALISTA: 50,35%</t>
  </si>
  <si>
    <t>30 DIAS</t>
  </si>
  <si>
    <t>INFRAESTRUTURA EM ORLA FLUVIAL - REFORMA DO BALNEÁRIO MUNICIPAL “JOAQUIM DE ALMEIDA”</t>
  </si>
  <si>
    <t xml:space="preserve"> TOMADOR</t>
  </si>
  <si>
    <t>OBRA: REFORMA E AMPLIAÇÃO DA SEDE VIGILÂNCIA SANITÁRIA
CONCEDENTE: FUNDO NACIONAL DE SAÚDE - FNS
AGENTE PROMOTOR: PREFEITURA MUNICIPAL DE CORGUINHO</t>
  </si>
  <si>
    <t>Corguinho - MS, 25 de outubro de 2016</t>
  </si>
  <si>
    <t>25 de outubro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</si>
</sst>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7" formatCode="&quot;R$&quot;\ #,##0.00;\-&quot;R$&quot;\ #,##0.00"/>
    <numFmt numFmtId="8" formatCode="&quot;R$&quot;\ #,##0.00;[Red]\-&quot;R$&quot;\ #,##0.00"/>
    <numFmt numFmtId="164" formatCode="&quot;R$&quot;\ #,##0.00"/>
    <numFmt numFmtId="165" formatCode="_(&quot;R$ &quot;* #,##0.00_);_(&quot;R$ &quot;* \(#,##0.00\);_(&quot;R$ &quot;* &quot;-&quot;??_);_(@_)"/>
    <numFmt numFmtId="166" formatCode="dd\ &quot;de&quot;\ mmmm\ &quot;de&quot;\ yyyy"/>
  </numFmts>
  <fonts count="14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9"/>
      <name val="Arial"/>
      <family val="2"/>
    </font>
    <font>
      <b/>
      <sz val="11"/>
      <color indexed="12"/>
      <name val="Arial"/>
      <family val="2"/>
    </font>
    <font>
      <i/>
      <sz val="12"/>
      <name val="Calibri"/>
      <family val="2"/>
    </font>
    <font>
      <i/>
      <u/>
      <sz val="12"/>
      <name val="Calibri"/>
      <family val="2"/>
    </font>
    <font>
      <u/>
      <sz val="1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165" fontId="2" fillId="0" borderId="0" applyFont="0" applyFill="0" applyBorder="0" applyAlignment="0" applyProtection="0"/>
  </cellStyleXfs>
  <cellXfs count="183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top"/>
    </xf>
    <xf numFmtId="8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vertical="top" wrapText="1"/>
    </xf>
    <xf numFmtId="164" fontId="3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" fontId="2" fillId="0" borderId="0" xfId="0" applyNumberFormat="1" applyFont="1" applyFill="1" applyBorder="1" applyAlignment="1"/>
    <xf numFmtId="0" fontId="2" fillId="0" borderId="0" xfId="0" applyFont="1"/>
    <xf numFmtId="0" fontId="2" fillId="0" borderId="0" xfId="0" applyFont="1" applyAlignment="1">
      <alignment horizontal="center"/>
    </xf>
    <xf numFmtId="10" fontId="2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right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4" fontId="2" fillId="0" borderId="0" xfId="0" applyNumberFormat="1" applyFont="1" applyFill="1" applyBorder="1" applyAlignment="1">
      <alignment horizontal="right" vertical="center"/>
    </xf>
    <xf numFmtId="4" fontId="2" fillId="0" borderId="0" xfId="0" applyNumberFormat="1" applyFont="1" applyFill="1" applyBorder="1"/>
    <xf numFmtId="0" fontId="2" fillId="0" borderId="0" xfId="0" applyFont="1" applyBorder="1" applyAlignment="1">
      <alignment vertical="top"/>
    </xf>
    <xf numFmtId="164" fontId="2" fillId="0" borderId="1" xfId="0" applyNumberFormat="1" applyFont="1" applyBorder="1" applyAlignment="1">
      <alignment horizontal="righ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7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0" xfId="1" applyFont="1" applyProtection="1"/>
    <xf numFmtId="0" fontId="3" fillId="0" borderId="0" xfId="1" applyFont="1" applyAlignment="1" applyProtection="1">
      <alignment horizontal="center"/>
    </xf>
    <xf numFmtId="10" fontId="4" fillId="0" borderId="1" xfId="1" applyNumberFormat="1" applyFont="1" applyFill="1" applyBorder="1" applyAlignment="1" applyProtection="1">
      <alignment horizontal="center"/>
    </xf>
    <xf numFmtId="0" fontId="3" fillId="0" borderId="0" xfId="1" applyFont="1" applyProtection="1"/>
    <xf numFmtId="0" fontId="3" fillId="0" borderId="1" xfId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/>
    </xf>
    <xf numFmtId="0" fontId="3" fillId="0" borderId="1" xfId="1" applyFont="1" applyFill="1" applyBorder="1" applyAlignment="1" applyProtection="1">
      <alignment horizontal="center" vertical="center"/>
    </xf>
    <xf numFmtId="0" fontId="7" fillId="0" borderId="1" xfId="1" applyFont="1" applyBorder="1" applyAlignment="1" applyProtection="1">
      <alignment horizontal="center" vertical="center"/>
    </xf>
    <xf numFmtId="10" fontId="7" fillId="3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</xf>
    <xf numFmtId="10" fontId="7" fillId="0" borderId="1" xfId="1" applyNumberFormat="1" applyFont="1" applyFill="1" applyBorder="1" applyAlignment="1" applyProtection="1">
      <alignment horizontal="center" vertical="center"/>
    </xf>
    <xf numFmtId="10" fontId="7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12" fillId="0" borderId="0" xfId="1" applyFont="1" applyBorder="1" applyAlignment="1" applyProtection="1">
      <alignment horizontal="center" vertical="top"/>
    </xf>
    <xf numFmtId="0" fontId="2" fillId="0" borderId="0" xfId="1" applyFont="1" applyAlignment="1" applyProtection="1">
      <alignment horizontal="left"/>
    </xf>
    <xf numFmtId="166" fontId="2" fillId="0" borderId="0" xfId="1" applyNumberFormat="1" applyFont="1" applyAlignment="1" applyProtection="1"/>
    <xf numFmtId="0" fontId="7" fillId="0" borderId="0" xfId="1" applyFont="1" applyBorder="1" applyProtection="1"/>
    <xf numFmtId="0" fontId="2" fillId="0" borderId="0" xfId="1" applyFont="1" applyBorder="1" applyProtection="1"/>
    <xf numFmtId="0" fontId="3" fillId="0" borderId="0" xfId="2" applyFont="1" applyBorder="1" applyAlignment="1" applyProtection="1">
      <alignment horizontal="left" vertical="top"/>
    </xf>
    <xf numFmtId="0" fontId="7" fillId="0" borderId="0" xfId="1" applyFont="1" applyProtection="1"/>
    <xf numFmtId="0" fontId="7" fillId="0" borderId="0" xfId="1" applyFont="1" applyAlignment="1" applyProtection="1">
      <alignment vertical="top"/>
    </xf>
    <xf numFmtId="164" fontId="2" fillId="0" borderId="1" xfId="0" applyNumberFormat="1" applyFont="1" applyBorder="1"/>
    <xf numFmtId="0" fontId="2" fillId="0" borderId="1" xfId="0" applyFont="1" applyBorder="1" applyAlignment="1">
      <alignment vertical="center"/>
    </xf>
    <xf numFmtId="10" fontId="3" fillId="0" borderId="1" xfId="0" applyNumberFormat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" fontId="2" fillId="0" borderId="0" xfId="0" applyNumberFormat="1" applyFont="1" applyFill="1" applyBorder="1" applyAlignment="1">
      <alignment vertical="center"/>
    </xf>
    <xf numFmtId="8" fontId="2" fillId="0" borderId="0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 wrapText="1"/>
    </xf>
    <xf numFmtId="4" fontId="3" fillId="0" borderId="0" xfId="0" applyNumberFormat="1" applyFont="1" applyFill="1" applyBorder="1" applyAlignment="1">
      <alignment vertical="center"/>
    </xf>
    <xf numFmtId="0" fontId="2" fillId="0" borderId="0" xfId="0" applyFont="1" applyFill="1"/>
    <xf numFmtId="0" fontId="3" fillId="0" borderId="0" xfId="0" applyFont="1"/>
    <xf numFmtId="4" fontId="2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 wrapText="1"/>
    </xf>
    <xf numFmtId="8" fontId="2" fillId="0" borderId="0" xfId="0" applyNumberFormat="1" applyFont="1" applyFill="1" applyBorder="1" applyAlignment="1">
      <alignment horizontal="center" vertical="center"/>
    </xf>
    <xf numFmtId="8" fontId="3" fillId="0" borderId="0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164" fontId="2" fillId="0" borderId="0" xfId="0" applyNumberFormat="1" applyFont="1" applyBorder="1" applyAlignment="1">
      <alignment horizontal="right" vertical="center"/>
    </xf>
    <xf numFmtId="164" fontId="3" fillId="0" borderId="0" xfId="0" applyNumberFormat="1" applyFont="1" applyBorder="1" applyAlignment="1">
      <alignment horizontal="right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10" fontId="2" fillId="0" borderId="2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10" fontId="2" fillId="0" borderId="2" xfId="0" applyNumberFormat="1" applyFont="1" applyBorder="1" applyAlignment="1">
      <alignment horizontal="right" wrapText="1"/>
    </xf>
    <xf numFmtId="10" fontId="2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0" borderId="7" xfId="0" applyNumberFormat="1" applyFont="1" applyFill="1" applyBorder="1" applyAlignment="1">
      <alignment horizontal="right" vertical="center"/>
    </xf>
    <xf numFmtId="164" fontId="2" fillId="0" borderId="5" xfId="0" applyNumberFormat="1" applyFont="1" applyFill="1" applyBorder="1" applyAlignment="1">
      <alignment horizontal="right" vertical="center"/>
    </xf>
    <xf numFmtId="164" fontId="2" fillId="0" borderId="4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3" fillId="0" borderId="1" xfId="1" applyFont="1" applyBorder="1" applyAlignment="1" applyProtection="1">
      <alignment horizontal="center"/>
    </xf>
    <xf numFmtId="0" fontId="2" fillId="0" borderId="0" xfId="1" applyFont="1" applyBorder="1" applyAlignment="1" applyProtection="1">
      <alignment horizontal="center" vertical="top"/>
    </xf>
    <xf numFmtId="164" fontId="2" fillId="2" borderId="1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right" vertical="center"/>
    </xf>
    <xf numFmtId="4" fontId="2" fillId="4" borderId="1" xfId="0" applyNumberFormat="1" applyFont="1" applyFill="1" applyBorder="1" applyAlignment="1">
      <alignment horizontal="right" vertical="center"/>
    </xf>
    <xf numFmtId="2" fontId="2" fillId="0" borderId="1" xfId="0" applyNumberFormat="1" applyFont="1" applyFill="1" applyBorder="1" applyAlignment="1">
      <alignment horizontal="right" vertical="center"/>
    </xf>
    <xf numFmtId="2" fontId="2" fillId="0" borderId="1" xfId="0" applyNumberFormat="1" applyFont="1" applyBorder="1" applyAlignment="1">
      <alignment horizontal="right" vertical="center"/>
    </xf>
    <xf numFmtId="0" fontId="3" fillId="2" borderId="2" xfId="0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164" fontId="3" fillId="0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2" borderId="2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vertical="justify" wrapText="1"/>
    </xf>
    <xf numFmtId="0" fontId="8" fillId="0" borderId="0" xfId="1" applyFont="1" applyFill="1" applyBorder="1" applyAlignment="1" applyProtection="1">
      <alignment horizontal="center" vertical="center" wrapText="1"/>
    </xf>
    <xf numFmtId="10" fontId="8" fillId="0" borderId="0" xfId="1" applyNumberFormat="1" applyFont="1" applyFill="1" applyBorder="1" applyAlignment="1" applyProtection="1">
      <alignment horizontal="center" vertical="center"/>
    </xf>
    <xf numFmtId="4" fontId="6" fillId="0" borderId="0" xfId="1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/>
    <xf numFmtId="4" fontId="3" fillId="0" borderId="2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justify" wrapText="1"/>
    </xf>
    <xf numFmtId="0" fontId="2" fillId="0" borderId="0" xfId="0" applyFont="1" applyFill="1" applyBorder="1" applyAlignment="1">
      <alignment horizontal="right" vertical="center"/>
    </xf>
    <xf numFmtId="0" fontId="1" fillId="0" borderId="2" xfId="0" applyFont="1" applyBorder="1" applyAlignment="1">
      <alignment horizontal="justify" vertical="justify" wrapText="1"/>
    </xf>
    <xf numFmtId="0" fontId="1" fillId="0" borderId="3" xfId="0" applyFont="1" applyBorder="1" applyAlignment="1">
      <alignment horizontal="justify" vertical="justify" wrapText="1"/>
    </xf>
    <xf numFmtId="0" fontId="1" fillId="0" borderId="4" xfId="0" applyFont="1" applyBorder="1" applyAlignment="1">
      <alignment horizontal="justify" vertical="justify" wrapText="1"/>
    </xf>
    <xf numFmtId="0" fontId="2" fillId="0" borderId="1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1" fillId="0" borderId="2" xfId="0" applyFont="1" applyBorder="1" applyAlignment="1">
      <alignment horizontal="left" vertical="justify" wrapText="1"/>
    </xf>
    <xf numFmtId="0" fontId="1" fillId="0" borderId="3" xfId="0" applyFont="1" applyBorder="1" applyAlignment="1">
      <alignment horizontal="left" vertical="justify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 applyProtection="1">
      <alignment horizontal="center" vertical="center"/>
    </xf>
    <xf numFmtId="0" fontId="3" fillId="2" borderId="4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justify" wrapText="1"/>
    </xf>
    <xf numFmtId="0" fontId="2" fillId="3" borderId="0" xfId="1" applyNumberFormat="1" applyFont="1" applyFill="1" applyBorder="1" applyAlignment="1" applyProtection="1">
      <alignment horizontal="left"/>
    </xf>
    <xf numFmtId="0" fontId="13" fillId="0" borderId="1" xfId="1" applyFont="1" applyBorder="1" applyAlignment="1" applyProtection="1">
      <alignment horizontal="center" vertical="center" wrapText="1"/>
    </xf>
    <xf numFmtId="166" fontId="2" fillId="3" borderId="0" xfId="1" applyNumberFormat="1" applyFont="1" applyFill="1" applyAlignment="1" applyProtection="1">
      <alignment horizontal="left"/>
      <protection locked="0"/>
    </xf>
    <xf numFmtId="0" fontId="6" fillId="0" borderId="0" xfId="1" applyFont="1" applyBorder="1" applyAlignment="1" applyProtection="1">
      <alignment horizontal="left" vertical="center"/>
    </xf>
    <xf numFmtId="49" fontId="5" fillId="3" borderId="10" xfId="1" applyNumberFormat="1" applyFont="1" applyFill="1" applyBorder="1" applyAlignment="1" applyProtection="1">
      <alignment horizontal="left" vertical="top" wrapText="1"/>
    </xf>
    <xf numFmtId="49" fontId="5" fillId="3" borderId="12" xfId="1" applyNumberFormat="1" applyFont="1" applyFill="1" applyBorder="1" applyAlignment="1" applyProtection="1">
      <alignment horizontal="left" vertical="top" wrapText="1"/>
    </xf>
    <xf numFmtId="49" fontId="5" fillId="3" borderId="11" xfId="1" applyNumberFormat="1" applyFont="1" applyFill="1" applyBorder="1" applyAlignment="1" applyProtection="1">
      <alignment horizontal="left" vertical="top" wrapText="1"/>
    </xf>
    <xf numFmtId="0" fontId="3" fillId="0" borderId="8" xfId="2" applyFont="1" applyBorder="1" applyAlignment="1" applyProtection="1">
      <alignment horizontal="left" vertical="top"/>
    </xf>
    <xf numFmtId="0" fontId="3" fillId="0" borderId="6" xfId="2" applyFont="1" applyBorder="1" applyAlignment="1" applyProtection="1">
      <alignment horizontal="left" vertical="top"/>
    </xf>
    <xf numFmtId="0" fontId="3" fillId="0" borderId="9" xfId="2" applyFont="1" applyBorder="1" applyAlignment="1" applyProtection="1">
      <alignment horizontal="left" vertical="top"/>
    </xf>
    <xf numFmtId="165" fontId="5" fillId="3" borderId="10" xfId="3" applyFont="1" applyFill="1" applyBorder="1" applyAlignment="1" applyProtection="1">
      <alignment horizontal="left"/>
      <protection locked="0"/>
    </xf>
    <xf numFmtId="165" fontId="5" fillId="3" borderId="12" xfId="3" applyFont="1" applyFill="1" applyBorder="1" applyAlignment="1" applyProtection="1">
      <alignment horizontal="left"/>
      <protection locked="0"/>
    </xf>
    <xf numFmtId="165" fontId="5" fillId="3" borderId="11" xfId="3" applyFont="1" applyFill="1" applyBorder="1" applyAlignment="1" applyProtection="1">
      <alignment horizontal="left"/>
      <protection locked="0"/>
    </xf>
    <xf numFmtId="0" fontId="2" fillId="3" borderId="10" xfId="1" applyFont="1" applyFill="1" applyBorder="1" applyAlignment="1" applyProtection="1">
      <alignment horizontal="center" vertical="top" wrapText="1"/>
      <protection locked="0"/>
    </xf>
    <xf numFmtId="0" fontId="2" fillId="3" borderId="11" xfId="1" applyFont="1" applyFill="1" applyBorder="1" applyAlignment="1" applyProtection="1">
      <alignment horizontal="center" vertical="top" wrapText="1"/>
      <protection locked="0"/>
    </xf>
    <xf numFmtId="0" fontId="5" fillId="0" borderId="1" xfId="1" applyFont="1" applyFill="1" applyBorder="1" applyAlignment="1" applyProtection="1">
      <alignment horizontal="left" wrapText="1"/>
    </xf>
    <xf numFmtId="10" fontId="5" fillId="3" borderId="1" xfId="1" applyNumberFormat="1" applyFont="1" applyFill="1" applyBorder="1" applyAlignment="1" applyProtection="1">
      <alignment horizontal="center"/>
      <protection locked="0"/>
    </xf>
    <xf numFmtId="0" fontId="5" fillId="0" borderId="1" xfId="1" applyFont="1" applyFill="1" applyBorder="1" applyAlignment="1" applyProtection="1">
      <alignment horizontal="left"/>
    </xf>
    <xf numFmtId="0" fontId="6" fillId="0" borderId="1" xfId="1" applyFont="1" applyBorder="1" applyAlignment="1" applyProtection="1">
      <alignment horizontal="center" vertical="center"/>
    </xf>
    <xf numFmtId="4" fontId="6" fillId="0" borderId="1" xfId="1" applyNumberFormat="1" applyFont="1" applyFill="1" applyBorder="1" applyAlignment="1" applyProtection="1">
      <alignment horizontal="center" vertical="center" wrapText="1"/>
    </xf>
    <xf numFmtId="0" fontId="6" fillId="0" borderId="1" xfId="1" applyFont="1" applyBorder="1" applyAlignment="1" applyProtection="1">
      <alignment horizontal="center"/>
    </xf>
    <xf numFmtId="0" fontId="2" fillId="0" borderId="1" xfId="1" applyFont="1" applyBorder="1" applyAlignment="1" applyProtection="1">
      <alignment horizontal="left" vertical="center" wrapText="1"/>
    </xf>
    <xf numFmtId="0" fontId="2" fillId="3" borderId="0" xfId="1" applyFont="1" applyFill="1" applyBorder="1" applyAlignment="1" applyProtection="1">
      <alignment horizontal="left"/>
    </xf>
    <xf numFmtId="0" fontId="2" fillId="0" borderId="0" xfId="1" applyFont="1" applyBorder="1" applyAlignment="1" applyProtection="1">
      <alignment horizontal="left" vertical="center"/>
    </xf>
    <xf numFmtId="0" fontId="2" fillId="0" borderId="1" xfId="1" applyFont="1" applyBorder="1" applyAlignment="1" applyProtection="1">
      <alignment horizontal="left" vertical="center"/>
    </xf>
    <xf numFmtId="0" fontId="2" fillId="0" borderId="0" xfId="1" applyFont="1" applyAlignment="1" applyProtection="1">
      <alignment horizontal="center" vertical="center" wrapText="1"/>
    </xf>
    <xf numFmtId="0" fontId="2" fillId="0" borderId="6" xfId="1" applyFont="1" applyBorder="1" applyAlignment="1" applyProtection="1">
      <alignment horizontal="center" vertical="center"/>
    </xf>
    <xf numFmtId="0" fontId="8" fillId="0" borderId="0" xfId="1" applyFont="1" applyBorder="1" applyAlignment="1" applyProtection="1">
      <alignment horizontal="left" vertical="center" wrapText="1"/>
    </xf>
    <xf numFmtId="2" fontId="9" fillId="0" borderId="6" xfId="1" applyNumberFormat="1" applyFont="1" applyFill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 vertical="top"/>
    </xf>
    <xf numFmtId="0" fontId="10" fillId="0" borderId="0" xfId="0" applyFont="1" applyBorder="1" applyAlignment="1" applyProtection="1">
      <alignment horizontal="right" vertical="center"/>
    </xf>
    <xf numFmtId="0" fontId="11" fillId="0" borderId="0" xfId="0" applyFont="1" applyBorder="1" applyAlignment="1" applyProtection="1">
      <alignment horizontal="center"/>
    </xf>
    <xf numFmtId="0" fontId="10" fillId="0" borderId="0" xfId="0" quotePrefix="1" applyFont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center" vertical="top"/>
    </xf>
    <xf numFmtId="4" fontId="3" fillId="0" borderId="4" xfId="0" applyNumberFormat="1" applyFont="1" applyBorder="1" applyAlignment="1">
      <alignment horizontal="right" vertical="center"/>
    </xf>
  </cellXfs>
  <cellStyles count="4">
    <cellStyle name="Moeda_Composicao BDI v2.1" xfId="3"/>
    <cellStyle name="Normal" xfId="0" builtinId="0"/>
    <cellStyle name="Normal 2" xfId="1"/>
    <cellStyle name="Normal_FICHA DE VERIFICAÇÃO PRELIMINAR - Plano R" xfId="2"/>
  </cellStyles>
  <dxfs count="18">
    <dxf>
      <font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1"/>
      </font>
      <fill>
        <patternFill>
          <bgColor theme="0" tint="-0.1499679555650502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ill>
        <patternFill patternType="none">
          <bgColor indexed="65"/>
        </patternFill>
      </fill>
    </dxf>
    <dxf>
      <font>
        <condense val="0"/>
        <extend val="0"/>
        <color indexed="17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0</xdr:row>
          <xdr:rowOff>0</xdr:rowOff>
        </xdr:from>
        <xdr:to>
          <xdr:col>8</xdr:col>
          <xdr:colOff>76200</xdr:colOff>
          <xdr:row>0</xdr:row>
          <xdr:rowOff>190500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4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0</xdr:row>
          <xdr:rowOff>0</xdr:rowOff>
        </xdr:from>
        <xdr:to>
          <xdr:col>8</xdr:col>
          <xdr:colOff>76200</xdr:colOff>
          <xdr:row>0</xdr:row>
          <xdr:rowOff>133350</xdr:rowOff>
        </xdr:to>
        <xdr:sp macro="" textlink="">
          <xdr:nvSpPr>
            <xdr:cNvPr id="6146" name="Object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4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0</xdr:row>
          <xdr:rowOff>57150</xdr:rowOff>
        </xdr:from>
        <xdr:to>
          <xdr:col>8</xdr:col>
          <xdr:colOff>76200</xdr:colOff>
          <xdr:row>0</xdr:row>
          <xdr:rowOff>190500</xdr:rowOff>
        </xdr:to>
        <xdr:sp macro="" textlink="">
          <xdr:nvSpPr>
            <xdr:cNvPr id="6149" name="Object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4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showZeros="0" zoomScale="80" zoomScaleNormal="80" workbookViewId="0">
      <pane ySplit="4" topLeftCell="A5" activePane="bottomLeft" state="frozen"/>
      <selection pane="bottomLeft" sqref="A1:C1"/>
    </sheetView>
  </sheetViews>
  <sheetFormatPr defaultRowHeight="12.75" x14ac:dyDescent="0.2"/>
  <cols>
    <col min="1" max="1" width="5.7109375" style="9" customWidth="1"/>
    <col min="2" max="2" width="74.7109375" style="9" customWidth="1"/>
    <col min="3" max="3" width="41.140625" style="53" customWidth="1"/>
    <col min="4" max="16384" width="9.140625" style="9"/>
  </cols>
  <sheetData>
    <row r="1" spans="1:3" ht="50.1" customHeight="1" x14ac:dyDescent="0.2">
      <c r="A1" s="122" t="s">
        <v>19</v>
      </c>
      <c r="B1" s="122"/>
      <c r="C1" s="122"/>
    </row>
    <row r="2" spans="1:3" ht="50.1" customHeight="1" x14ac:dyDescent="0.2">
      <c r="A2" s="123" t="s">
        <v>404</v>
      </c>
      <c r="B2" s="123"/>
      <c r="C2" s="110" t="s">
        <v>400</v>
      </c>
    </row>
    <row r="3" spans="1:3" ht="20.100000000000001" customHeight="1" x14ac:dyDescent="0.2">
      <c r="A3" s="121" t="s">
        <v>154</v>
      </c>
      <c r="B3" s="121"/>
      <c r="C3" s="121"/>
    </row>
    <row r="4" spans="1:3" ht="39.950000000000003" customHeight="1" x14ac:dyDescent="0.2">
      <c r="A4" s="84" t="s">
        <v>0</v>
      </c>
      <c r="B4" s="84" t="s">
        <v>2</v>
      </c>
      <c r="C4" s="85" t="s">
        <v>235</v>
      </c>
    </row>
    <row r="5" spans="1:3" x14ac:dyDescent="0.2">
      <c r="A5" s="7">
        <v>1</v>
      </c>
      <c r="B5" s="22" t="s">
        <v>303</v>
      </c>
      <c r="C5" s="20">
        <v>5305.78</v>
      </c>
    </row>
    <row r="6" spans="1:3" x14ac:dyDescent="0.2">
      <c r="A6" s="7">
        <v>2</v>
      </c>
      <c r="B6" s="22" t="s">
        <v>159</v>
      </c>
      <c r="C6" s="20">
        <v>676.2</v>
      </c>
    </row>
    <row r="7" spans="1:3" x14ac:dyDescent="0.2">
      <c r="A7" s="7">
        <v>3</v>
      </c>
      <c r="B7" s="22" t="s">
        <v>160</v>
      </c>
      <c r="C7" s="20">
        <v>5122.8900000000003</v>
      </c>
    </row>
    <row r="8" spans="1:3" x14ac:dyDescent="0.2">
      <c r="A8" s="7">
        <v>4</v>
      </c>
      <c r="B8" s="22" t="s">
        <v>165</v>
      </c>
      <c r="C8" s="20">
        <v>6337.35</v>
      </c>
    </row>
    <row r="9" spans="1:3" x14ac:dyDescent="0.2">
      <c r="A9" s="7">
        <v>5</v>
      </c>
      <c r="B9" s="22" t="s">
        <v>167</v>
      </c>
      <c r="C9" s="20">
        <v>15422.720000000001</v>
      </c>
    </row>
    <row r="10" spans="1:3" x14ac:dyDescent="0.2">
      <c r="A10" s="7">
        <v>6</v>
      </c>
      <c r="B10" s="22" t="s">
        <v>169</v>
      </c>
      <c r="C10" s="20">
        <v>115.08</v>
      </c>
    </row>
    <row r="11" spans="1:3" x14ac:dyDescent="0.2">
      <c r="A11" s="7">
        <v>7</v>
      </c>
      <c r="B11" s="22" t="s">
        <v>297</v>
      </c>
      <c r="C11" s="20">
        <v>13272.220000000001</v>
      </c>
    </row>
    <row r="12" spans="1:3" x14ac:dyDescent="0.2">
      <c r="A12" s="7">
        <v>8</v>
      </c>
      <c r="B12" s="22" t="s">
        <v>172</v>
      </c>
      <c r="C12" s="20">
        <v>9329.08</v>
      </c>
    </row>
    <row r="13" spans="1:3" x14ac:dyDescent="0.2">
      <c r="A13" s="7">
        <v>9</v>
      </c>
      <c r="B13" s="22" t="s">
        <v>261</v>
      </c>
      <c r="C13" s="20">
        <v>1729.8</v>
      </c>
    </row>
    <row r="14" spans="1:3" x14ac:dyDescent="0.2">
      <c r="A14" s="7">
        <v>10</v>
      </c>
      <c r="B14" s="22" t="s">
        <v>184</v>
      </c>
      <c r="C14" s="20">
        <v>4271.7700000000004</v>
      </c>
    </row>
    <row r="15" spans="1:3" x14ac:dyDescent="0.2">
      <c r="A15" s="7">
        <v>11</v>
      </c>
      <c r="B15" s="22" t="s">
        <v>191</v>
      </c>
      <c r="C15" s="20">
        <v>4248.17</v>
      </c>
    </row>
    <row r="16" spans="1:3" x14ac:dyDescent="0.2">
      <c r="A16" s="7">
        <v>12</v>
      </c>
      <c r="B16" s="22" t="s">
        <v>194</v>
      </c>
      <c r="C16" s="20">
        <v>14427.240000000002</v>
      </c>
    </row>
    <row r="17" spans="1:8" x14ac:dyDescent="0.2">
      <c r="A17" s="7">
        <v>13</v>
      </c>
      <c r="B17" s="22" t="s">
        <v>298</v>
      </c>
      <c r="C17" s="20">
        <v>5000.3999999999996</v>
      </c>
    </row>
    <row r="18" spans="1:8" x14ac:dyDescent="0.2">
      <c r="A18" s="7">
        <v>14</v>
      </c>
      <c r="B18" s="22" t="s">
        <v>276</v>
      </c>
      <c r="C18" s="20">
        <v>3303.98</v>
      </c>
    </row>
    <row r="19" spans="1:8" x14ac:dyDescent="0.2">
      <c r="A19" s="7">
        <v>15</v>
      </c>
      <c r="B19" s="22" t="s">
        <v>203</v>
      </c>
      <c r="C19" s="20">
        <v>5636.5199999999995</v>
      </c>
    </row>
    <row r="20" spans="1:8" x14ac:dyDescent="0.2">
      <c r="A20" s="7">
        <v>16</v>
      </c>
      <c r="B20" s="22" t="s">
        <v>205</v>
      </c>
      <c r="C20" s="20">
        <v>1976.6648</v>
      </c>
    </row>
    <row r="21" spans="1:8" x14ac:dyDescent="0.2">
      <c r="A21" s="7">
        <v>17</v>
      </c>
      <c r="B21" s="22" t="s">
        <v>206</v>
      </c>
      <c r="C21" s="20">
        <v>12823.444000000001</v>
      </c>
    </row>
    <row r="22" spans="1:8" x14ac:dyDescent="0.2">
      <c r="A22" s="7">
        <v>18</v>
      </c>
      <c r="B22" s="22" t="s">
        <v>209</v>
      </c>
      <c r="C22" s="20">
        <v>313.60000000000002</v>
      </c>
    </row>
    <row r="23" spans="1:8" x14ac:dyDescent="0.2">
      <c r="A23" s="119" t="s">
        <v>20</v>
      </c>
      <c r="B23" s="120"/>
      <c r="C23" s="6">
        <v>109312.90880000002</v>
      </c>
    </row>
    <row r="25" spans="1:8" x14ac:dyDescent="0.2">
      <c r="A25" s="15"/>
      <c r="B25" s="16"/>
      <c r="C25" s="80" t="str">
        <f>Planilha!D104</f>
        <v>Corguinho - MS, 25 de outubro de 2016</v>
      </c>
      <c r="D25" s="15"/>
      <c r="E25" s="54"/>
      <c r="F25" s="15"/>
      <c r="G25" s="17"/>
      <c r="H25" s="79"/>
    </row>
    <row r="26" spans="1:8" x14ac:dyDescent="0.2">
      <c r="A26" s="15"/>
      <c r="B26" s="16"/>
      <c r="C26" s="81"/>
      <c r="D26" s="15"/>
      <c r="E26" s="54"/>
      <c r="F26" s="15"/>
      <c r="G26" s="17"/>
      <c r="H26" s="17"/>
    </row>
    <row r="27" spans="1:8" x14ac:dyDescent="0.2">
      <c r="A27" s="15"/>
      <c r="B27" s="16"/>
      <c r="C27" s="80"/>
      <c r="D27" s="15"/>
      <c r="E27" s="54"/>
      <c r="F27" s="15"/>
      <c r="G27" s="17"/>
      <c r="H27" s="17"/>
    </row>
    <row r="28" spans="1:8" x14ac:dyDescent="0.2">
      <c r="A28" s="15"/>
      <c r="B28" s="16"/>
      <c r="C28" s="80"/>
      <c r="D28" s="15"/>
      <c r="E28" s="54"/>
      <c r="F28" s="15"/>
      <c r="G28" s="17"/>
      <c r="H28" s="17"/>
    </row>
    <row r="29" spans="1:8" x14ac:dyDescent="0.2">
      <c r="A29" s="15"/>
      <c r="B29" s="16"/>
      <c r="C29" s="80"/>
      <c r="D29" s="15"/>
      <c r="E29" s="54"/>
      <c r="F29" s="15"/>
      <c r="G29" s="17"/>
      <c r="H29" s="17"/>
    </row>
    <row r="30" spans="1:8" x14ac:dyDescent="0.2">
      <c r="A30" s="15"/>
      <c r="B30" s="16"/>
      <c r="C30" s="80"/>
      <c r="D30" s="15"/>
      <c r="E30" s="54"/>
      <c r="F30" s="15"/>
      <c r="G30" s="17"/>
      <c r="H30" s="17"/>
    </row>
    <row r="31" spans="1:8" x14ac:dyDescent="0.2">
      <c r="A31" s="15"/>
      <c r="B31" s="16"/>
      <c r="C31" s="80"/>
      <c r="D31" s="66"/>
      <c r="E31" s="54"/>
      <c r="F31" s="55"/>
      <c r="G31" s="19"/>
      <c r="H31" s="58"/>
    </row>
    <row r="32" spans="1:8" ht="12.75" customHeight="1" x14ac:dyDescent="0.2">
      <c r="A32" s="58" t="s">
        <v>72</v>
      </c>
      <c r="C32" s="81" t="s">
        <v>73</v>
      </c>
      <c r="D32" s="67"/>
      <c r="E32" s="60"/>
      <c r="F32" s="4"/>
      <c r="G32" s="81"/>
      <c r="H32" s="59"/>
    </row>
    <row r="33" spans="1:8" x14ac:dyDescent="0.2">
      <c r="A33" s="3" t="s">
        <v>75</v>
      </c>
      <c r="C33" s="82" t="s">
        <v>76</v>
      </c>
      <c r="D33" s="66"/>
      <c r="E33" s="54"/>
      <c r="F33" s="55"/>
      <c r="G33" s="82"/>
      <c r="H33" s="58"/>
    </row>
    <row r="34" spans="1:8" x14ac:dyDescent="0.2">
      <c r="A34" s="58" t="s">
        <v>156</v>
      </c>
      <c r="C34" s="81" t="s">
        <v>82</v>
      </c>
      <c r="D34" s="13"/>
      <c r="E34" s="63"/>
      <c r="G34" s="81"/>
      <c r="H34" s="14"/>
    </row>
  </sheetData>
  <mergeCells count="4">
    <mergeCell ref="A23:B23"/>
    <mergeCell ref="A3:C3"/>
    <mergeCell ref="A1:C1"/>
    <mergeCell ref="A2:B2"/>
  </mergeCells>
  <conditionalFormatting sqref="G25:G31">
    <cfRule type="cellIs" dxfId="17" priority="3" stopIfTrue="1" operator="equal">
      <formula>0</formula>
    </cfRule>
  </conditionalFormatting>
  <conditionalFormatting sqref="H26:H30">
    <cfRule type="cellIs" dxfId="16" priority="2" stopIfTrue="1" operator="equal">
      <formula>0</formula>
    </cfRule>
  </conditionalFormatting>
  <conditionalFormatting sqref="C26:C31">
    <cfRule type="cellIs" dxfId="15" priority="1" stopIfTrue="1" operator="equal">
      <formula>0</formula>
    </cfRule>
  </conditionalFormatting>
  <printOptions horizontalCentered="1"/>
  <pageMargins left="0.78740157480314965" right="0.19685039370078741" top="0.78740157480314965" bottom="0.19685039370078741" header="0" footer="0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3"/>
  <sheetViews>
    <sheetView showZeros="0" zoomScale="80" zoomScaleNormal="80" workbookViewId="0">
      <pane ySplit="4" topLeftCell="A5" activePane="bottomLeft" state="frozen"/>
      <selection pane="bottomLeft" sqref="A1:G1"/>
    </sheetView>
  </sheetViews>
  <sheetFormatPr defaultRowHeight="12.75" x14ac:dyDescent="0.2"/>
  <cols>
    <col min="1" max="1" width="9.28515625" style="13" customWidth="1"/>
    <col min="2" max="2" width="23.7109375" style="13" customWidth="1"/>
    <col min="3" max="3" width="107.28515625" style="73" customWidth="1"/>
    <col min="4" max="4" width="13" style="13" customWidth="1"/>
    <col min="5" max="5" width="13" style="63" customWidth="1"/>
    <col min="6" max="6" width="13" style="9" customWidth="1"/>
    <col min="7" max="7" width="13.7109375" style="53" bestFit="1" customWidth="1"/>
    <col min="8" max="8" width="13.7109375" style="9" bestFit="1" customWidth="1"/>
    <col min="9" max="16384" width="9.140625" style="9"/>
  </cols>
  <sheetData>
    <row r="1" spans="1:7" ht="49.5" customHeight="1" x14ac:dyDescent="0.2">
      <c r="A1" s="128" t="s">
        <v>19</v>
      </c>
      <c r="B1" s="128"/>
      <c r="C1" s="128"/>
      <c r="D1" s="128"/>
      <c r="E1" s="128"/>
      <c r="F1" s="128"/>
      <c r="G1" s="128"/>
    </row>
    <row r="2" spans="1:7" ht="45" customHeight="1" x14ac:dyDescent="0.2">
      <c r="A2" s="125" t="s">
        <v>404</v>
      </c>
      <c r="B2" s="126"/>
      <c r="C2" s="127"/>
      <c r="D2" s="125" t="s">
        <v>400</v>
      </c>
      <c r="E2" s="126"/>
      <c r="F2" s="126"/>
      <c r="G2" s="127"/>
    </row>
    <row r="3" spans="1:7" ht="20.100000000000001" customHeight="1" x14ac:dyDescent="0.2">
      <c r="A3" s="129" t="s">
        <v>241</v>
      </c>
      <c r="B3" s="130"/>
      <c r="C3" s="130"/>
      <c r="D3" s="130"/>
      <c r="E3" s="130"/>
      <c r="F3" s="130"/>
      <c r="G3" s="131"/>
    </row>
    <row r="4" spans="1:7" s="10" customFormat="1" ht="23.25" customHeight="1" x14ac:dyDescent="0.2">
      <c r="A4" s="116" t="s">
        <v>0</v>
      </c>
      <c r="B4" s="116" t="s">
        <v>1</v>
      </c>
      <c r="C4" s="116" t="s">
        <v>2</v>
      </c>
      <c r="D4" s="116" t="s">
        <v>3</v>
      </c>
      <c r="E4" s="90" t="s">
        <v>311</v>
      </c>
      <c r="F4" s="117" t="s">
        <v>312</v>
      </c>
      <c r="G4" s="93" t="s">
        <v>313</v>
      </c>
    </row>
    <row r="5" spans="1:7" ht="12.75" customHeight="1" x14ac:dyDescent="0.2">
      <c r="A5" s="115">
        <v>1</v>
      </c>
      <c r="B5" s="101"/>
      <c r="C5" s="107" t="s">
        <v>303</v>
      </c>
      <c r="D5" s="102"/>
      <c r="E5" s="102"/>
      <c r="F5" s="102"/>
      <c r="G5" s="103"/>
    </row>
    <row r="6" spans="1:7" ht="30" customHeight="1" x14ac:dyDescent="0.2">
      <c r="A6" s="7" t="s">
        <v>4</v>
      </c>
      <c r="B6" s="89" t="s">
        <v>323</v>
      </c>
      <c r="C6" s="106" t="s">
        <v>157</v>
      </c>
      <c r="D6" s="7" t="s">
        <v>16</v>
      </c>
      <c r="E6" s="68">
        <v>8</v>
      </c>
      <c r="F6" s="78">
        <v>245.35</v>
      </c>
      <c r="G6" s="78">
        <v>1962.8</v>
      </c>
    </row>
    <row r="7" spans="1:7" ht="30" customHeight="1" x14ac:dyDescent="0.2">
      <c r="A7" s="7" t="s">
        <v>314</v>
      </c>
      <c r="B7" s="108" t="s">
        <v>324</v>
      </c>
      <c r="C7" s="106" t="s">
        <v>242</v>
      </c>
      <c r="D7" s="7" t="s">
        <v>16</v>
      </c>
      <c r="E7" s="68">
        <v>140</v>
      </c>
      <c r="F7" s="78">
        <v>9.2799999999999994</v>
      </c>
      <c r="G7" s="78">
        <v>1299.1999999999998</v>
      </c>
    </row>
    <row r="8" spans="1:7" ht="38.25" x14ac:dyDescent="0.2">
      <c r="A8" s="7" t="s">
        <v>315</v>
      </c>
      <c r="B8" s="89" t="s">
        <v>325</v>
      </c>
      <c r="C8" s="106" t="s">
        <v>243</v>
      </c>
      <c r="D8" s="94" t="s">
        <v>16</v>
      </c>
      <c r="E8" s="95">
        <v>6</v>
      </c>
      <c r="F8" s="86">
        <v>340.63</v>
      </c>
      <c r="G8" s="86">
        <v>2043.78</v>
      </c>
    </row>
    <row r="9" spans="1:7" ht="12.75" customHeight="1" x14ac:dyDescent="0.2">
      <c r="A9" s="115">
        <v>2</v>
      </c>
      <c r="B9" s="101"/>
      <c r="C9" s="107" t="s">
        <v>159</v>
      </c>
      <c r="D9" s="102"/>
      <c r="E9" s="102"/>
      <c r="F9" s="102">
        <v>0</v>
      </c>
      <c r="G9" s="103"/>
    </row>
    <row r="10" spans="1:7" s="62" customFormat="1" ht="30" customHeight="1" x14ac:dyDescent="0.2">
      <c r="A10" s="7" t="s">
        <v>5</v>
      </c>
      <c r="B10" s="89" t="s">
        <v>326</v>
      </c>
      <c r="C10" s="106" t="s">
        <v>244</v>
      </c>
      <c r="D10" s="96" t="s">
        <v>16</v>
      </c>
      <c r="E10" s="97">
        <v>140</v>
      </c>
      <c r="F10" s="87">
        <v>4.83</v>
      </c>
      <c r="G10" s="87">
        <v>676.2</v>
      </c>
    </row>
    <row r="11" spans="1:7" x14ac:dyDescent="0.2">
      <c r="A11" s="115">
        <v>3</v>
      </c>
      <c r="B11" s="101"/>
      <c r="C11" s="107" t="s">
        <v>160</v>
      </c>
      <c r="D11" s="102"/>
      <c r="E11" s="102"/>
      <c r="F11" s="102">
        <v>0</v>
      </c>
      <c r="G11" s="103"/>
    </row>
    <row r="12" spans="1:7" ht="30" customHeight="1" x14ac:dyDescent="0.2">
      <c r="A12" s="7" t="s">
        <v>6</v>
      </c>
      <c r="B12" s="89" t="s">
        <v>327</v>
      </c>
      <c r="C12" s="106" t="s">
        <v>161</v>
      </c>
      <c r="D12" s="7" t="s">
        <v>18</v>
      </c>
      <c r="E12" s="68">
        <v>12</v>
      </c>
      <c r="F12" s="78">
        <v>62.54</v>
      </c>
      <c r="G12" s="78">
        <v>750.48</v>
      </c>
    </row>
    <row r="13" spans="1:7" s="62" customFormat="1" ht="30" customHeight="1" x14ac:dyDescent="0.2">
      <c r="A13" s="7" t="s">
        <v>7</v>
      </c>
      <c r="B13" s="89" t="s">
        <v>328</v>
      </c>
      <c r="C13" s="106" t="s">
        <v>162</v>
      </c>
      <c r="D13" s="7" t="s">
        <v>16</v>
      </c>
      <c r="E13" s="68">
        <v>18</v>
      </c>
      <c r="F13" s="78">
        <v>55.57</v>
      </c>
      <c r="G13" s="78">
        <v>1000.26</v>
      </c>
    </row>
    <row r="14" spans="1:7" ht="30" customHeight="1" x14ac:dyDescent="0.2">
      <c r="A14" s="7" t="s">
        <v>8</v>
      </c>
      <c r="B14" s="89" t="s">
        <v>329</v>
      </c>
      <c r="C14" s="106" t="s">
        <v>245</v>
      </c>
      <c r="D14" s="7" t="s">
        <v>163</v>
      </c>
      <c r="E14" s="98">
        <v>90</v>
      </c>
      <c r="F14" s="78">
        <v>14.96</v>
      </c>
      <c r="G14" s="78">
        <v>1346.4</v>
      </c>
    </row>
    <row r="15" spans="1:7" ht="30" customHeight="1" x14ac:dyDescent="0.2">
      <c r="A15" s="7" t="s">
        <v>9</v>
      </c>
      <c r="B15" s="89" t="s">
        <v>330</v>
      </c>
      <c r="C15" s="106" t="s">
        <v>164</v>
      </c>
      <c r="D15" s="7" t="s">
        <v>17</v>
      </c>
      <c r="E15" s="68">
        <v>5</v>
      </c>
      <c r="F15" s="78">
        <v>405.15</v>
      </c>
      <c r="G15" s="78">
        <v>2025.75</v>
      </c>
    </row>
    <row r="16" spans="1:7" x14ac:dyDescent="0.2">
      <c r="A16" s="115">
        <v>4</v>
      </c>
      <c r="B16" s="101"/>
      <c r="C16" s="107" t="s">
        <v>165</v>
      </c>
      <c r="D16" s="102"/>
      <c r="E16" s="102"/>
      <c r="F16" s="102">
        <v>0</v>
      </c>
      <c r="G16" s="103"/>
    </row>
    <row r="17" spans="1:7" ht="30" customHeight="1" x14ac:dyDescent="0.2">
      <c r="A17" s="7" t="s">
        <v>10</v>
      </c>
      <c r="B17" s="89" t="s">
        <v>331</v>
      </c>
      <c r="C17" s="106" t="s">
        <v>166</v>
      </c>
      <c r="D17" s="7" t="s">
        <v>16</v>
      </c>
      <c r="E17" s="98">
        <v>35</v>
      </c>
      <c r="F17" s="78">
        <v>37.17</v>
      </c>
      <c r="G17" s="78">
        <v>1300.95</v>
      </c>
    </row>
    <row r="18" spans="1:7" ht="30" customHeight="1" x14ac:dyDescent="0.2">
      <c r="A18" s="7" t="s">
        <v>11</v>
      </c>
      <c r="B18" s="89" t="s">
        <v>329</v>
      </c>
      <c r="C18" s="106" t="s">
        <v>245</v>
      </c>
      <c r="D18" s="7" t="s">
        <v>163</v>
      </c>
      <c r="E18" s="98">
        <v>120</v>
      </c>
      <c r="F18" s="78">
        <v>14.96</v>
      </c>
      <c r="G18" s="78">
        <v>1795.2</v>
      </c>
    </row>
    <row r="19" spans="1:7" ht="30" customHeight="1" x14ac:dyDescent="0.2">
      <c r="A19" s="7" t="s">
        <v>12</v>
      </c>
      <c r="B19" s="89" t="s">
        <v>330</v>
      </c>
      <c r="C19" s="106" t="s">
        <v>164</v>
      </c>
      <c r="D19" s="7" t="s">
        <v>17</v>
      </c>
      <c r="E19" s="68">
        <v>8</v>
      </c>
      <c r="F19" s="78">
        <v>405.15</v>
      </c>
      <c r="G19" s="78">
        <v>3241.2</v>
      </c>
    </row>
    <row r="20" spans="1:7" x14ac:dyDescent="0.2">
      <c r="A20" s="115">
        <v>5</v>
      </c>
      <c r="B20" s="101"/>
      <c r="C20" s="107" t="s">
        <v>167</v>
      </c>
      <c r="D20" s="102"/>
      <c r="E20" s="102"/>
      <c r="F20" s="102">
        <v>0</v>
      </c>
      <c r="G20" s="103"/>
    </row>
    <row r="21" spans="1:7" ht="30" customHeight="1" x14ac:dyDescent="0.2">
      <c r="A21" s="7" t="s">
        <v>13</v>
      </c>
      <c r="B21" s="89" t="s">
        <v>332</v>
      </c>
      <c r="C21" s="106" t="s">
        <v>168</v>
      </c>
      <c r="D21" s="7" t="s">
        <v>16</v>
      </c>
      <c r="E21" s="68">
        <v>220</v>
      </c>
      <c r="F21" s="78">
        <v>69.53</v>
      </c>
      <c r="G21" s="78">
        <v>15296.6</v>
      </c>
    </row>
    <row r="22" spans="1:7" ht="30" customHeight="1" x14ac:dyDescent="0.2">
      <c r="A22" s="7" t="s">
        <v>14</v>
      </c>
      <c r="B22" s="89" t="s">
        <v>333</v>
      </c>
      <c r="C22" s="106" t="s">
        <v>246</v>
      </c>
      <c r="D22" s="7" t="s">
        <v>17</v>
      </c>
      <c r="E22" s="98">
        <v>6</v>
      </c>
      <c r="F22" s="78">
        <v>21.02</v>
      </c>
      <c r="G22" s="78">
        <v>126.12</v>
      </c>
    </row>
    <row r="23" spans="1:7" ht="12.75" customHeight="1" x14ac:dyDescent="0.2">
      <c r="A23" s="115">
        <v>6</v>
      </c>
      <c r="B23" s="101"/>
      <c r="C23" s="107" t="s">
        <v>169</v>
      </c>
      <c r="D23" s="102"/>
      <c r="E23" s="102"/>
      <c r="F23" s="102">
        <v>0</v>
      </c>
      <c r="G23" s="103"/>
    </row>
    <row r="24" spans="1:7" ht="30" customHeight="1" x14ac:dyDescent="0.2">
      <c r="A24" s="7" t="s">
        <v>15</v>
      </c>
      <c r="B24" s="89" t="s">
        <v>334</v>
      </c>
      <c r="C24" s="106" t="s">
        <v>247</v>
      </c>
      <c r="D24" s="7" t="s">
        <v>16</v>
      </c>
      <c r="E24" s="68">
        <v>12</v>
      </c>
      <c r="F24" s="78">
        <v>9.59</v>
      </c>
      <c r="G24" s="78">
        <v>115.08</v>
      </c>
    </row>
    <row r="25" spans="1:7" ht="12.75" customHeight="1" x14ac:dyDescent="0.2">
      <c r="A25" s="115">
        <v>7</v>
      </c>
      <c r="B25" s="101"/>
      <c r="C25" s="107" t="s">
        <v>297</v>
      </c>
      <c r="D25" s="102"/>
      <c r="E25" s="102"/>
      <c r="F25" s="102">
        <v>0</v>
      </c>
      <c r="G25" s="103"/>
    </row>
    <row r="26" spans="1:7" ht="30" customHeight="1" x14ac:dyDescent="0.2">
      <c r="A26" s="7" t="s">
        <v>170</v>
      </c>
      <c r="B26" s="89" t="s">
        <v>335</v>
      </c>
      <c r="C26" s="106" t="s">
        <v>302</v>
      </c>
      <c r="D26" s="7" t="s">
        <v>16</v>
      </c>
      <c r="E26" s="68">
        <v>6</v>
      </c>
      <c r="F26" s="78">
        <v>977</v>
      </c>
      <c r="G26" s="78">
        <v>5862</v>
      </c>
    </row>
    <row r="27" spans="1:7" s="62" customFormat="1" ht="38.25" customHeight="1" x14ac:dyDescent="0.2">
      <c r="A27" s="7" t="s">
        <v>211</v>
      </c>
      <c r="B27" s="89" t="s">
        <v>341</v>
      </c>
      <c r="C27" s="106" t="s">
        <v>299</v>
      </c>
      <c r="D27" s="7" t="s">
        <v>158</v>
      </c>
      <c r="E27" s="68">
        <v>3</v>
      </c>
      <c r="F27" s="78">
        <v>672.69</v>
      </c>
      <c r="G27" s="78">
        <v>2018.0700000000002</v>
      </c>
    </row>
    <row r="28" spans="1:7" ht="38.25" customHeight="1" x14ac:dyDescent="0.2">
      <c r="A28" s="7" t="s">
        <v>171</v>
      </c>
      <c r="B28" s="89" t="s">
        <v>341</v>
      </c>
      <c r="C28" s="106" t="s">
        <v>299</v>
      </c>
      <c r="D28" s="7" t="s">
        <v>158</v>
      </c>
      <c r="E28" s="68">
        <v>2</v>
      </c>
      <c r="F28" s="78">
        <v>672.69</v>
      </c>
      <c r="G28" s="78">
        <v>1345.38</v>
      </c>
    </row>
    <row r="29" spans="1:7" s="62" customFormat="1" ht="30" customHeight="1" x14ac:dyDescent="0.2">
      <c r="A29" s="7" t="s">
        <v>285</v>
      </c>
      <c r="B29" s="89" t="s">
        <v>342</v>
      </c>
      <c r="C29" s="106" t="s">
        <v>248</v>
      </c>
      <c r="D29" s="7" t="s">
        <v>158</v>
      </c>
      <c r="E29" s="68">
        <v>2</v>
      </c>
      <c r="F29" s="78">
        <v>474.26</v>
      </c>
      <c r="G29" s="78">
        <v>948.52</v>
      </c>
    </row>
    <row r="30" spans="1:7" s="62" customFormat="1" ht="30" customHeight="1" x14ac:dyDescent="0.2">
      <c r="A30" s="7" t="s">
        <v>286</v>
      </c>
      <c r="B30" s="89" t="s">
        <v>343</v>
      </c>
      <c r="C30" s="106" t="s">
        <v>300</v>
      </c>
      <c r="D30" s="7" t="s">
        <v>158</v>
      </c>
      <c r="E30" s="68">
        <v>3</v>
      </c>
      <c r="F30" s="78">
        <v>279.43</v>
      </c>
      <c r="G30" s="78">
        <v>838.29</v>
      </c>
    </row>
    <row r="31" spans="1:7" ht="30" customHeight="1" x14ac:dyDescent="0.2">
      <c r="A31" s="7" t="s">
        <v>316</v>
      </c>
      <c r="B31" s="89" t="s">
        <v>344</v>
      </c>
      <c r="C31" s="106" t="s">
        <v>249</v>
      </c>
      <c r="D31" s="7" t="s">
        <v>158</v>
      </c>
      <c r="E31" s="68">
        <v>6</v>
      </c>
      <c r="F31" s="78">
        <v>376.66</v>
      </c>
      <c r="G31" s="78">
        <v>2259.96</v>
      </c>
    </row>
    <row r="32" spans="1:7" ht="12.75" customHeight="1" x14ac:dyDescent="0.2">
      <c r="A32" s="115">
        <v>8</v>
      </c>
      <c r="B32" s="101"/>
      <c r="C32" s="107" t="s">
        <v>172</v>
      </c>
      <c r="D32" s="102"/>
      <c r="E32" s="102"/>
      <c r="F32" s="102">
        <v>0</v>
      </c>
      <c r="G32" s="103"/>
    </row>
    <row r="33" spans="1:8" ht="30" customHeight="1" x14ac:dyDescent="0.2">
      <c r="A33" s="7" t="s">
        <v>173</v>
      </c>
      <c r="B33" s="89" t="s">
        <v>345</v>
      </c>
      <c r="C33" s="106" t="s">
        <v>250</v>
      </c>
      <c r="D33" s="7" t="s">
        <v>18</v>
      </c>
      <c r="E33" s="68">
        <v>36</v>
      </c>
      <c r="F33" s="78">
        <v>16.100000000000001</v>
      </c>
      <c r="G33" s="78">
        <v>579.6</v>
      </c>
    </row>
    <row r="34" spans="1:8" ht="30" customHeight="1" x14ac:dyDescent="0.2">
      <c r="A34" s="7" t="s">
        <v>317</v>
      </c>
      <c r="B34" s="89" t="s">
        <v>346</v>
      </c>
      <c r="C34" s="106" t="s">
        <v>174</v>
      </c>
      <c r="D34" s="7" t="s">
        <v>158</v>
      </c>
      <c r="E34" s="68">
        <v>6</v>
      </c>
      <c r="F34" s="78">
        <v>5.0599999999999996</v>
      </c>
      <c r="G34" s="78">
        <v>30.36</v>
      </c>
      <c r="H34" s="61"/>
    </row>
    <row r="35" spans="1:8" ht="30" customHeight="1" x14ac:dyDescent="0.2">
      <c r="A35" s="7" t="s">
        <v>318</v>
      </c>
      <c r="B35" s="89" t="s">
        <v>347</v>
      </c>
      <c r="C35" s="106" t="s">
        <v>251</v>
      </c>
      <c r="D35" s="7" t="s">
        <v>158</v>
      </c>
      <c r="E35" s="68">
        <v>6</v>
      </c>
      <c r="F35" s="78">
        <v>3.95</v>
      </c>
      <c r="G35" s="78">
        <v>23.700000000000003</v>
      </c>
      <c r="H35" s="61"/>
    </row>
    <row r="36" spans="1:8" ht="30" customHeight="1" x14ac:dyDescent="0.2">
      <c r="A36" s="7" t="s">
        <v>319</v>
      </c>
      <c r="B36" s="89" t="s">
        <v>348</v>
      </c>
      <c r="C36" s="106" t="s">
        <v>175</v>
      </c>
      <c r="D36" s="7" t="s">
        <v>158</v>
      </c>
      <c r="E36" s="68">
        <v>2</v>
      </c>
      <c r="F36" s="78">
        <v>25.09</v>
      </c>
      <c r="G36" s="78">
        <v>50.18</v>
      </c>
      <c r="H36" s="61"/>
    </row>
    <row r="37" spans="1:8" ht="30" customHeight="1" x14ac:dyDescent="0.2">
      <c r="A37" s="7" t="s">
        <v>178</v>
      </c>
      <c r="B37" s="89" t="s">
        <v>349</v>
      </c>
      <c r="C37" s="106" t="s">
        <v>252</v>
      </c>
      <c r="D37" s="7" t="s">
        <v>158</v>
      </c>
      <c r="E37" s="98">
        <v>2</v>
      </c>
      <c r="F37" s="78">
        <v>60.82</v>
      </c>
      <c r="G37" s="78">
        <v>121.64</v>
      </c>
    </row>
    <row r="38" spans="1:8" ht="30" customHeight="1" x14ac:dyDescent="0.2">
      <c r="A38" s="7" t="s">
        <v>179</v>
      </c>
      <c r="B38" s="89" t="s">
        <v>350</v>
      </c>
      <c r="C38" s="106" t="s">
        <v>176</v>
      </c>
      <c r="D38" s="7" t="s">
        <v>158</v>
      </c>
      <c r="E38" s="68">
        <v>6</v>
      </c>
      <c r="F38" s="78">
        <v>16.72</v>
      </c>
      <c r="G38" s="78">
        <v>100.32</v>
      </c>
    </row>
    <row r="39" spans="1:8" ht="30" customHeight="1" x14ac:dyDescent="0.2">
      <c r="A39" s="7" t="s">
        <v>212</v>
      </c>
      <c r="B39" s="89" t="s">
        <v>351</v>
      </c>
      <c r="C39" s="106" t="s">
        <v>177</v>
      </c>
      <c r="D39" s="7" t="s">
        <v>158</v>
      </c>
      <c r="E39" s="68">
        <v>6</v>
      </c>
      <c r="F39" s="78">
        <v>4.3899999999999997</v>
      </c>
      <c r="G39" s="78">
        <v>26.339999999999996</v>
      </c>
    </row>
    <row r="40" spans="1:8" ht="30" customHeight="1" x14ac:dyDescent="0.2">
      <c r="A40" s="7" t="s">
        <v>213</v>
      </c>
      <c r="B40" s="89" t="s">
        <v>352</v>
      </c>
      <c r="C40" s="106" t="s">
        <v>253</v>
      </c>
      <c r="D40" s="7" t="s">
        <v>18</v>
      </c>
      <c r="E40" s="68">
        <v>12</v>
      </c>
      <c r="F40" s="78">
        <v>14.36</v>
      </c>
      <c r="G40" s="78">
        <v>172.32</v>
      </c>
    </row>
    <row r="41" spans="1:8" ht="30" customHeight="1" x14ac:dyDescent="0.2">
      <c r="A41" s="7" t="s">
        <v>214</v>
      </c>
      <c r="B41" s="89" t="s">
        <v>353</v>
      </c>
      <c r="C41" s="106" t="s">
        <v>254</v>
      </c>
      <c r="D41" s="7" t="s">
        <v>18</v>
      </c>
      <c r="E41" s="68">
        <v>12</v>
      </c>
      <c r="F41" s="78">
        <v>21.55</v>
      </c>
      <c r="G41" s="78">
        <v>258.60000000000002</v>
      </c>
    </row>
    <row r="42" spans="1:8" ht="30" customHeight="1" x14ac:dyDescent="0.2">
      <c r="A42" s="7" t="s">
        <v>215</v>
      </c>
      <c r="B42" s="89" t="s">
        <v>354</v>
      </c>
      <c r="C42" s="106" t="s">
        <v>255</v>
      </c>
      <c r="D42" s="7" t="s">
        <v>18</v>
      </c>
      <c r="E42" s="68">
        <v>12</v>
      </c>
      <c r="F42" s="78">
        <v>41.05</v>
      </c>
      <c r="G42" s="78">
        <v>492.59999999999997</v>
      </c>
    </row>
    <row r="43" spans="1:8" ht="30" customHeight="1" x14ac:dyDescent="0.2">
      <c r="A43" s="7" t="s">
        <v>216</v>
      </c>
      <c r="B43" s="89" t="s">
        <v>355</v>
      </c>
      <c r="C43" s="106" t="s">
        <v>180</v>
      </c>
      <c r="D43" s="7" t="s">
        <v>158</v>
      </c>
      <c r="E43" s="68">
        <v>4</v>
      </c>
      <c r="F43" s="78">
        <v>49.79</v>
      </c>
      <c r="G43" s="78">
        <v>199.16</v>
      </c>
      <c r="H43" s="61"/>
    </row>
    <row r="44" spans="1:8" ht="30" customHeight="1" x14ac:dyDescent="0.2">
      <c r="A44" s="7" t="s">
        <v>217</v>
      </c>
      <c r="B44" s="89" t="s">
        <v>356</v>
      </c>
      <c r="C44" s="106" t="s">
        <v>256</v>
      </c>
      <c r="D44" s="7" t="s">
        <v>158</v>
      </c>
      <c r="E44" s="68">
        <v>4</v>
      </c>
      <c r="F44" s="78">
        <v>9.25</v>
      </c>
      <c r="G44" s="78">
        <v>37</v>
      </c>
    </row>
    <row r="45" spans="1:8" ht="30" customHeight="1" x14ac:dyDescent="0.2">
      <c r="A45" s="7" t="s">
        <v>218</v>
      </c>
      <c r="B45" s="89" t="s">
        <v>357</v>
      </c>
      <c r="C45" s="106" t="s">
        <v>257</v>
      </c>
      <c r="D45" s="7" t="s">
        <v>158</v>
      </c>
      <c r="E45" s="68">
        <v>5</v>
      </c>
      <c r="F45" s="78">
        <v>270.41000000000003</v>
      </c>
      <c r="G45" s="78">
        <v>1352.0500000000002</v>
      </c>
    </row>
    <row r="46" spans="1:8" ht="30" customHeight="1" x14ac:dyDescent="0.2">
      <c r="A46" s="7" t="s">
        <v>219</v>
      </c>
      <c r="B46" s="89" t="s">
        <v>358</v>
      </c>
      <c r="C46" s="106" t="s">
        <v>258</v>
      </c>
      <c r="D46" s="7" t="s">
        <v>158</v>
      </c>
      <c r="E46" s="68">
        <v>3</v>
      </c>
      <c r="F46" s="78">
        <v>269.44</v>
      </c>
      <c r="G46" s="78">
        <v>808.31999999999994</v>
      </c>
    </row>
    <row r="47" spans="1:8" ht="30" customHeight="1" x14ac:dyDescent="0.2">
      <c r="A47" s="7" t="s">
        <v>220</v>
      </c>
      <c r="B47" s="89" t="s">
        <v>337</v>
      </c>
      <c r="C47" s="106" t="s">
        <v>259</v>
      </c>
      <c r="D47" s="7" t="s">
        <v>158</v>
      </c>
      <c r="E47" s="68">
        <v>2</v>
      </c>
      <c r="F47" s="78">
        <v>239.01</v>
      </c>
      <c r="G47" s="78">
        <v>478.02</v>
      </c>
    </row>
    <row r="48" spans="1:8" ht="30" customHeight="1" x14ac:dyDescent="0.2">
      <c r="A48" s="7" t="s">
        <v>221</v>
      </c>
      <c r="B48" s="89" t="s">
        <v>336</v>
      </c>
      <c r="C48" s="106" t="s">
        <v>301</v>
      </c>
      <c r="D48" s="7" t="s">
        <v>158</v>
      </c>
      <c r="E48" s="68">
        <v>2</v>
      </c>
      <c r="F48" s="78">
        <v>36.979999999999997</v>
      </c>
      <c r="G48" s="78">
        <v>73.959999999999994</v>
      </c>
    </row>
    <row r="49" spans="1:7" ht="30" customHeight="1" x14ac:dyDescent="0.2">
      <c r="A49" s="7" t="s">
        <v>222</v>
      </c>
      <c r="B49" s="89" t="s">
        <v>359</v>
      </c>
      <c r="C49" s="106" t="s">
        <v>260</v>
      </c>
      <c r="D49" s="7" t="s">
        <v>158</v>
      </c>
      <c r="E49" s="68">
        <v>8</v>
      </c>
      <c r="F49" s="78">
        <v>43.7</v>
      </c>
      <c r="G49" s="78">
        <v>349.6</v>
      </c>
    </row>
    <row r="50" spans="1:7" ht="30" customHeight="1" x14ac:dyDescent="0.2">
      <c r="A50" s="7" t="s">
        <v>223</v>
      </c>
      <c r="B50" s="89" t="s">
        <v>360</v>
      </c>
      <c r="C50" s="106" t="s">
        <v>181</v>
      </c>
      <c r="D50" s="7" t="s">
        <v>158</v>
      </c>
      <c r="E50" s="68">
        <v>6</v>
      </c>
      <c r="F50" s="78">
        <v>153.41999999999999</v>
      </c>
      <c r="G50" s="78">
        <v>920.52</v>
      </c>
    </row>
    <row r="51" spans="1:7" ht="30" customHeight="1" x14ac:dyDescent="0.2">
      <c r="A51" s="7" t="s">
        <v>224</v>
      </c>
      <c r="B51" s="89" t="s">
        <v>361</v>
      </c>
      <c r="C51" s="106" t="s">
        <v>182</v>
      </c>
      <c r="D51" s="7" t="s">
        <v>158</v>
      </c>
      <c r="E51" s="68">
        <v>1</v>
      </c>
      <c r="F51" s="78">
        <v>1558.09</v>
      </c>
      <c r="G51" s="78">
        <v>1558.09</v>
      </c>
    </row>
    <row r="52" spans="1:7" ht="30" customHeight="1" x14ac:dyDescent="0.2">
      <c r="A52" s="7" t="s">
        <v>225</v>
      </c>
      <c r="B52" s="89" t="s">
        <v>362</v>
      </c>
      <c r="C52" s="106" t="s">
        <v>183</v>
      </c>
      <c r="D52" s="7" t="s">
        <v>158</v>
      </c>
      <c r="E52" s="68">
        <v>1</v>
      </c>
      <c r="F52" s="78">
        <v>1696.7</v>
      </c>
      <c r="G52" s="78">
        <v>1696.7</v>
      </c>
    </row>
    <row r="53" spans="1:7" ht="12.75" customHeight="1" x14ac:dyDescent="0.2">
      <c r="A53" s="115">
        <v>9</v>
      </c>
      <c r="B53" s="101"/>
      <c r="C53" s="107" t="s">
        <v>261</v>
      </c>
      <c r="D53" s="102"/>
      <c r="E53" s="102"/>
      <c r="F53" s="102"/>
      <c r="G53" s="103"/>
    </row>
    <row r="54" spans="1:7" s="62" customFormat="1" ht="30" customHeight="1" x14ac:dyDescent="0.2">
      <c r="A54" s="7" t="s">
        <v>226</v>
      </c>
      <c r="B54" s="89" t="s">
        <v>363</v>
      </c>
      <c r="C54" s="106" t="s">
        <v>262</v>
      </c>
      <c r="D54" s="7" t="s">
        <v>18</v>
      </c>
      <c r="E54" s="68">
        <v>36</v>
      </c>
      <c r="F54" s="78">
        <v>42.25</v>
      </c>
      <c r="G54" s="78">
        <v>1521</v>
      </c>
    </row>
    <row r="55" spans="1:7" ht="30" customHeight="1" x14ac:dyDescent="0.2">
      <c r="A55" s="7" t="s">
        <v>227</v>
      </c>
      <c r="B55" s="89" t="s">
        <v>364</v>
      </c>
      <c r="C55" s="106" t="s">
        <v>263</v>
      </c>
      <c r="D55" s="7" t="s">
        <v>158</v>
      </c>
      <c r="E55" s="68">
        <v>6</v>
      </c>
      <c r="F55" s="69">
        <v>34.799999999999997</v>
      </c>
      <c r="G55" s="78">
        <v>208.79999999999998</v>
      </c>
    </row>
    <row r="56" spans="1:7" ht="12.75" customHeight="1" x14ac:dyDescent="0.2">
      <c r="A56" s="115">
        <v>10</v>
      </c>
      <c r="B56" s="101"/>
      <c r="C56" s="107" t="s">
        <v>184</v>
      </c>
      <c r="D56" s="102"/>
      <c r="E56" s="102"/>
      <c r="F56" s="102">
        <v>0</v>
      </c>
      <c r="G56" s="103"/>
    </row>
    <row r="57" spans="1:7" ht="30" customHeight="1" x14ac:dyDescent="0.2">
      <c r="A57" s="7" t="s">
        <v>320</v>
      </c>
      <c r="B57" s="89" t="s">
        <v>365</v>
      </c>
      <c r="C57" s="106" t="s">
        <v>264</v>
      </c>
      <c r="D57" s="7" t="s">
        <v>18</v>
      </c>
      <c r="E57" s="68">
        <v>50</v>
      </c>
      <c r="F57" s="78">
        <v>6</v>
      </c>
      <c r="G57" s="78">
        <v>300</v>
      </c>
    </row>
    <row r="58" spans="1:7" ht="38.25" x14ac:dyDescent="0.2">
      <c r="A58" s="7" t="s">
        <v>185</v>
      </c>
      <c r="B58" s="89" t="s">
        <v>366</v>
      </c>
      <c r="C58" s="106" t="s">
        <v>265</v>
      </c>
      <c r="D58" s="7" t="s">
        <v>158</v>
      </c>
      <c r="E58" s="68">
        <v>1</v>
      </c>
      <c r="F58" s="78">
        <v>399.47</v>
      </c>
      <c r="G58" s="78">
        <v>399.47</v>
      </c>
    </row>
    <row r="59" spans="1:7" ht="30" customHeight="1" x14ac:dyDescent="0.2">
      <c r="A59" s="7" t="s">
        <v>228</v>
      </c>
      <c r="B59" s="89" t="s">
        <v>367</v>
      </c>
      <c r="C59" s="106" t="s">
        <v>187</v>
      </c>
      <c r="D59" s="7" t="s">
        <v>158</v>
      </c>
      <c r="E59" s="68">
        <v>2</v>
      </c>
      <c r="F59" s="78">
        <v>171.23</v>
      </c>
      <c r="G59" s="78">
        <v>342.46</v>
      </c>
    </row>
    <row r="60" spans="1:7" ht="30" customHeight="1" x14ac:dyDescent="0.2">
      <c r="A60" s="7" t="s">
        <v>186</v>
      </c>
      <c r="B60" s="89" t="s">
        <v>368</v>
      </c>
      <c r="C60" s="106" t="s">
        <v>189</v>
      </c>
      <c r="D60" s="7" t="s">
        <v>158</v>
      </c>
      <c r="E60" s="68">
        <v>6</v>
      </c>
      <c r="F60" s="69">
        <v>59.81</v>
      </c>
      <c r="G60" s="78">
        <v>358.86</v>
      </c>
    </row>
    <row r="61" spans="1:7" ht="30" customHeight="1" x14ac:dyDescent="0.2">
      <c r="A61" s="7" t="s">
        <v>188</v>
      </c>
      <c r="B61" s="89" t="s">
        <v>369</v>
      </c>
      <c r="C61" s="106" t="s">
        <v>266</v>
      </c>
      <c r="D61" s="7" t="s">
        <v>18</v>
      </c>
      <c r="E61" s="68">
        <v>50</v>
      </c>
      <c r="F61" s="78">
        <v>3.88</v>
      </c>
      <c r="G61" s="78">
        <v>194</v>
      </c>
    </row>
    <row r="62" spans="1:7" ht="30" customHeight="1" x14ac:dyDescent="0.2">
      <c r="A62" s="7" t="s">
        <v>229</v>
      </c>
      <c r="B62" s="89" t="s">
        <v>370</v>
      </c>
      <c r="C62" s="106" t="s">
        <v>267</v>
      </c>
      <c r="D62" s="7" t="s">
        <v>18</v>
      </c>
      <c r="E62" s="68">
        <v>50</v>
      </c>
      <c r="F62" s="78">
        <v>5.94</v>
      </c>
      <c r="G62" s="78">
        <v>297</v>
      </c>
    </row>
    <row r="63" spans="1:7" s="62" customFormat="1" ht="30" customHeight="1" x14ac:dyDescent="0.2">
      <c r="A63" s="7" t="s">
        <v>190</v>
      </c>
      <c r="B63" s="89" t="s">
        <v>371</v>
      </c>
      <c r="C63" s="106" t="s">
        <v>268</v>
      </c>
      <c r="D63" s="7" t="s">
        <v>158</v>
      </c>
      <c r="E63" s="68">
        <v>3</v>
      </c>
      <c r="F63" s="78">
        <v>26.04</v>
      </c>
      <c r="G63" s="78">
        <v>78.12</v>
      </c>
    </row>
    <row r="64" spans="1:7" ht="30" customHeight="1" x14ac:dyDescent="0.2">
      <c r="A64" s="7" t="s">
        <v>321</v>
      </c>
      <c r="B64" s="89" t="s">
        <v>372</v>
      </c>
      <c r="C64" s="106" t="s">
        <v>269</v>
      </c>
      <c r="D64" s="7" t="s">
        <v>158</v>
      </c>
      <c r="E64" s="68">
        <v>4</v>
      </c>
      <c r="F64" s="78">
        <v>26.04</v>
      </c>
      <c r="G64" s="78">
        <v>104.16</v>
      </c>
    </row>
    <row r="65" spans="1:7" s="61" customFormat="1" ht="30" customHeight="1" x14ac:dyDescent="0.2">
      <c r="A65" s="7" t="s">
        <v>230</v>
      </c>
      <c r="B65" s="89" t="s">
        <v>373</v>
      </c>
      <c r="C65" s="106" t="s">
        <v>270</v>
      </c>
      <c r="D65" s="7" t="s">
        <v>158</v>
      </c>
      <c r="E65" s="68">
        <v>10</v>
      </c>
      <c r="F65" s="78">
        <v>26.83</v>
      </c>
      <c r="G65" s="78">
        <v>268.29999999999995</v>
      </c>
    </row>
    <row r="66" spans="1:7" s="61" customFormat="1" ht="30" customHeight="1" x14ac:dyDescent="0.2">
      <c r="A66" s="7" t="s">
        <v>240</v>
      </c>
      <c r="B66" s="89" t="s">
        <v>374</v>
      </c>
      <c r="C66" s="106" t="s">
        <v>271</v>
      </c>
      <c r="D66" s="7" t="s">
        <v>158</v>
      </c>
      <c r="E66" s="68">
        <v>10</v>
      </c>
      <c r="F66" s="78">
        <v>192.94</v>
      </c>
      <c r="G66" s="78">
        <v>1929.4</v>
      </c>
    </row>
    <row r="67" spans="1:7" ht="12.75" customHeight="1" x14ac:dyDescent="0.2">
      <c r="A67" s="115">
        <v>11</v>
      </c>
      <c r="B67" s="101"/>
      <c r="C67" s="107" t="s">
        <v>191</v>
      </c>
      <c r="D67" s="102"/>
      <c r="E67" s="102"/>
      <c r="F67" s="102">
        <v>0</v>
      </c>
      <c r="G67" s="103"/>
    </row>
    <row r="68" spans="1:7" s="61" customFormat="1" ht="30" customHeight="1" x14ac:dyDescent="0.2">
      <c r="A68" s="7" t="s">
        <v>192</v>
      </c>
      <c r="B68" s="89" t="s">
        <v>396</v>
      </c>
      <c r="C68" s="106" t="s">
        <v>272</v>
      </c>
      <c r="D68" s="7" t="s">
        <v>16</v>
      </c>
      <c r="E68" s="99">
        <v>12</v>
      </c>
      <c r="F68" s="78">
        <v>84.06</v>
      </c>
      <c r="G68" s="78">
        <v>1008.72</v>
      </c>
    </row>
    <row r="69" spans="1:7" s="61" customFormat="1" ht="30" customHeight="1" x14ac:dyDescent="0.2">
      <c r="A69" s="7" t="s">
        <v>231</v>
      </c>
      <c r="B69" s="89" t="s">
        <v>397</v>
      </c>
      <c r="C69" s="106" t="s">
        <v>193</v>
      </c>
      <c r="D69" s="7" t="s">
        <v>16</v>
      </c>
      <c r="E69" s="100">
        <v>60</v>
      </c>
      <c r="F69" s="78">
        <v>37.33</v>
      </c>
      <c r="G69" s="78">
        <v>2239.7999999999997</v>
      </c>
    </row>
    <row r="70" spans="1:7" s="61" customFormat="1" ht="30" customHeight="1" x14ac:dyDescent="0.2">
      <c r="A70" s="7" t="s">
        <v>308</v>
      </c>
      <c r="B70" s="89" t="s">
        <v>338</v>
      </c>
      <c r="C70" s="106" t="s">
        <v>309</v>
      </c>
      <c r="D70" s="7" t="s">
        <v>16</v>
      </c>
      <c r="E70" s="100">
        <v>5</v>
      </c>
      <c r="F70" s="88">
        <v>199.93</v>
      </c>
      <c r="G70" s="78">
        <v>999.65000000000009</v>
      </c>
    </row>
    <row r="71" spans="1:7" s="61" customFormat="1" ht="12.75" customHeight="1" x14ac:dyDescent="0.2">
      <c r="A71" s="115">
        <v>12</v>
      </c>
      <c r="B71" s="101"/>
      <c r="C71" s="107" t="s">
        <v>194</v>
      </c>
      <c r="D71" s="102"/>
      <c r="E71" s="102"/>
      <c r="F71" s="102">
        <v>0</v>
      </c>
      <c r="G71" s="103"/>
    </row>
    <row r="72" spans="1:7" s="61" customFormat="1" ht="30" customHeight="1" x14ac:dyDescent="0.2">
      <c r="A72" s="7" t="s">
        <v>195</v>
      </c>
      <c r="B72" s="89" t="s">
        <v>375</v>
      </c>
      <c r="C72" s="106" t="s">
        <v>196</v>
      </c>
      <c r="D72" s="7" t="s">
        <v>16</v>
      </c>
      <c r="E72" s="68">
        <v>440</v>
      </c>
      <c r="F72" s="78">
        <v>2.95</v>
      </c>
      <c r="G72" s="78">
        <v>1298</v>
      </c>
    </row>
    <row r="73" spans="1:7" s="61" customFormat="1" ht="30" customHeight="1" x14ac:dyDescent="0.2">
      <c r="A73" s="7" t="s">
        <v>197</v>
      </c>
      <c r="B73" s="89" t="s">
        <v>376</v>
      </c>
      <c r="C73" s="106" t="s">
        <v>198</v>
      </c>
      <c r="D73" s="7" t="s">
        <v>16</v>
      </c>
      <c r="E73" s="68">
        <v>220</v>
      </c>
      <c r="F73" s="78">
        <v>26.78</v>
      </c>
      <c r="G73" s="78">
        <v>5891.6</v>
      </c>
    </row>
    <row r="74" spans="1:7" s="61" customFormat="1" ht="38.25" x14ac:dyDescent="0.2">
      <c r="A74" s="7" t="s">
        <v>232</v>
      </c>
      <c r="B74" s="89" t="s">
        <v>377</v>
      </c>
      <c r="C74" s="106" t="s">
        <v>273</v>
      </c>
      <c r="D74" s="7" t="s">
        <v>16</v>
      </c>
      <c r="E74" s="68">
        <v>92</v>
      </c>
      <c r="F74" s="78">
        <v>23.28</v>
      </c>
      <c r="G74" s="78">
        <v>2141.7600000000002</v>
      </c>
    </row>
    <row r="75" spans="1:7" s="62" customFormat="1" ht="30" customHeight="1" x14ac:dyDescent="0.2">
      <c r="A75" s="7" t="s">
        <v>287</v>
      </c>
      <c r="B75" s="89" t="s">
        <v>378</v>
      </c>
      <c r="C75" s="106" t="s">
        <v>274</v>
      </c>
      <c r="D75" s="7" t="s">
        <v>16</v>
      </c>
      <c r="E75" s="68">
        <v>92</v>
      </c>
      <c r="F75" s="78">
        <v>55.39</v>
      </c>
      <c r="G75" s="78">
        <v>5095.88</v>
      </c>
    </row>
    <row r="76" spans="1:7" ht="12.75" customHeight="1" x14ac:dyDescent="0.2">
      <c r="A76" s="115">
        <v>13</v>
      </c>
      <c r="B76" s="101"/>
      <c r="C76" s="107" t="s">
        <v>298</v>
      </c>
      <c r="D76" s="102"/>
      <c r="E76" s="102"/>
      <c r="F76" s="102">
        <v>0</v>
      </c>
      <c r="G76" s="103"/>
    </row>
    <row r="77" spans="1:7" ht="30" customHeight="1" x14ac:dyDescent="0.2">
      <c r="A77" s="7" t="s">
        <v>199</v>
      </c>
      <c r="B77" s="89" t="s">
        <v>326</v>
      </c>
      <c r="C77" s="106" t="s">
        <v>275</v>
      </c>
      <c r="D77" s="7" t="s">
        <v>16</v>
      </c>
      <c r="E77" s="68">
        <v>72</v>
      </c>
      <c r="F77" s="78">
        <v>4.82</v>
      </c>
      <c r="G77" s="78">
        <v>347.04</v>
      </c>
    </row>
    <row r="78" spans="1:7" s="62" customFormat="1" ht="30" customHeight="1" x14ac:dyDescent="0.2">
      <c r="A78" s="7" t="s">
        <v>288</v>
      </c>
      <c r="B78" s="89" t="s">
        <v>379</v>
      </c>
      <c r="C78" s="106" t="s">
        <v>200</v>
      </c>
      <c r="D78" s="7" t="s">
        <v>16</v>
      </c>
      <c r="E78" s="68">
        <v>72</v>
      </c>
      <c r="F78" s="78">
        <v>20.32</v>
      </c>
      <c r="G78" s="78">
        <v>1463.04</v>
      </c>
    </row>
    <row r="79" spans="1:7" ht="30" customHeight="1" x14ac:dyDescent="0.2">
      <c r="A79" s="7" t="s">
        <v>289</v>
      </c>
      <c r="B79" s="89" t="s">
        <v>380</v>
      </c>
      <c r="C79" s="106" t="s">
        <v>201</v>
      </c>
      <c r="D79" s="7" t="s">
        <v>16</v>
      </c>
      <c r="E79" s="68">
        <v>72</v>
      </c>
      <c r="F79" s="78">
        <v>44.31</v>
      </c>
      <c r="G79" s="78">
        <v>3190.32</v>
      </c>
    </row>
    <row r="80" spans="1:7" x14ac:dyDescent="0.2">
      <c r="A80" s="115">
        <v>14</v>
      </c>
      <c r="B80" s="101"/>
      <c r="C80" s="107" t="s">
        <v>276</v>
      </c>
      <c r="D80" s="102"/>
      <c r="E80" s="102"/>
      <c r="F80" s="102">
        <v>0</v>
      </c>
      <c r="G80" s="103"/>
    </row>
    <row r="81" spans="1:7" ht="30" customHeight="1" x14ac:dyDescent="0.2">
      <c r="A81" s="7" t="s">
        <v>202</v>
      </c>
      <c r="B81" s="89" t="s">
        <v>381</v>
      </c>
      <c r="C81" s="106" t="s">
        <v>277</v>
      </c>
      <c r="D81" s="7" t="s">
        <v>16</v>
      </c>
      <c r="E81" s="68">
        <v>16</v>
      </c>
      <c r="F81" s="78">
        <v>73</v>
      </c>
      <c r="G81" s="78">
        <v>1168</v>
      </c>
    </row>
    <row r="82" spans="1:7" ht="30" customHeight="1" x14ac:dyDescent="0.2">
      <c r="A82" s="7" t="s">
        <v>306</v>
      </c>
      <c r="B82" s="89" t="s">
        <v>340</v>
      </c>
      <c r="C82" s="106" t="s">
        <v>305</v>
      </c>
      <c r="D82" s="7" t="s">
        <v>16</v>
      </c>
      <c r="E82" s="68">
        <v>14</v>
      </c>
      <c r="F82" s="78">
        <v>48.94</v>
      </c>
      <c r="G82" s="78">
        <v>685.16</v>
      </c>
    </row>
    <row r="83" spans="1:7" ht="30" customHeight="1" x14ac:dyDescent="0.2">
      <c r="A83" s="7" t="s">
        <v>322</v>
      </c>
      <c r="B83" s="89" t="s">
        <v>339</v>
      </c>
      <c r="C83" s="106" t="s">
        <v>307</v>
      </c>
      <c r="D83" s="7" t="s">
        <v>16</v>
      </c>
      <c r="E83" s="68">
        <v>43</v>
      </c>
      <c r="F83" s="78">
        <v>33.74</v>
      </c>
      <c r="G83" s="78">
        <v>1450.8200000000002</v>
      </c>
    </row>
    <row r="84" spans="1:7" s="62" customFormat="1" x14ac:dyDescent="0.2">
      <c r="A84" s="115">
        <v>15</v>
      </c>
      <c r="B84" s="101"/>
      <c r="C84" s="107" t="s">
        <v>203</v>
      </c>
      <c r="D84" s="102"/>
      <c r="E84" s="102"/>
      <c r="F84" s="102">
        <v>0</v>
      </c>
      <c r="G84" s="103"/>
    </row>
    <row r="85" spans="1:7" ht="30" customHeight="1" x14ac:dyDescent="0.2">
      <c r="A85" s="7" t="s">
        <v>204</v>
      </c>
      <c r="B85" s="89" t="s">
        <v>382</v>
      </c>
      <c r="C85" s="106" t="s">
        <v>278</v>
      </c>
      <c r="D85" s="7" t="s">
        <v>18</v>
      </c>
      <c r="E85" s="68">
        <v>24</v>
      </c>
      <c r="F85" s="69">
        <v>29.97</v>
      </c>
      <c r="G85" s="78">
        <v>719.28</v>
      </c>
    </row>
    <row r="86" spans="1:7" s="62" customFormat="1" ht="30" customHeight="1" x14ac:dyDescent="0.2">
      <c r="A86" s="7" t="s">
        <v>290</v>
      </c>
      <c r="B86" s="89" t="s">
        <v>383</v>
      </c>
      <c r="C86" s="106" t="s">
        <v>279</v>
      </c>
      <c r="D86" s="7" t="s">
        <v>18</v>
      </c>
      <c r="E86" s="68">
        <v>20</v>
      </c>
      <c r="F86" s="69">
        <v>63.96</v>
      </c>
      <c r="G86" s="78">
        <v>1279.2</v>
      </c>
    </row>
    <row r="87" spans="1:7" ht="30" customHeight="1" x14ac:dyDescent="0.2">
      <c r="A87" s="7" t="s">
        <v>291</v>
      </c>
      <c r="B87" s="89" t="s">
        <v>384</v>
      </c>
      <c r="C87" s="106" t="s">
        <v>280</v>
      </c>
      <c r="D87" s="7" t="s">
        <v>16</v>
      </c>
      <c r="E87" s="68">
        <v>42</v>
      </c>
      <c r="F87" s="78">
        <v>49.15</v>
      </c>
      <c r="G87" s="78">
        <v>2064.2999999999997</v>
      </c>
    </row>
    <row r="88" spans="1:7" ht="30" customHeight="1" x14ac:dyDescent="0.2">
      <c r="A88" s="7" t="s">
        <v>296</v>
      </c>
      <c r="B88" s="89" t="s">
        <v>385</v>
      </c>
      <c r="C88" s="106" t="s">
        <v>281</v>
      </c>
      <c r="D88" s="7" t="s">
        <v>16</v>
      </c>
      <c r="E88" s="68">
        <v>42</v>
      </c>
      <c r="F88" s="78">
        <v>37.47</v>
      </c>
      <c r="G88" s="78">
        <v>1573.74</v>
      </c>
    </row>
    <row r="89" spans="1:7" x14ac:dyDescent="0.2">
      <c r="A89" s="115">
        <v>16</v>
      </c>
      <c r="B89" s="101"/>
      <c r="C89" s="107" t="s">
        <v>205</v>
      </c>
      <c r="D89" s="102"/>
      <c r="E89" s="102"/>
      <c r="F89" s="102">
        <v>0</v>
      </c>
      <c r="G89" s="103"/>
    </row>
    <row r="90" spans="1:7" s="62" customFormat="1" ht="30" customHeight="1" x14ac:dyDescent="0.2">
      <c r="A90" s="7" t="s">
        <v>233</v>
      </c>
      <c r="B90" s="89" t="s">
        <v>386</v>
      </c>
      <c r="C90" s="106" t="s">
        <v>282</v>
      </c>
      <c r="D90" s="7" t="s">
        <v>16</v>
      </c>
      <c r="E90" s="68">
        <v>14.96</v>
      </c>
      <c r="F90" s="78">
        <v>132.13</v>
      </c>
      <c r="G90" s="78">
        <v>1976.6648</v>
      </c>
    </row>
    <row r="91" spans="1:7" s="62" customFormat="1" x14ac:dyDescent="0.2">
      <c r="A91" s="115">
        <v>17</v>
      </c>
      <c r="B91" s="101"/>
      <c r="C91" s="107" t="s">
        <v>206</v>
      </c>
      <c r="D91" s="102"/>
      <c r="E91" s="102"/>
      <c r="F91" s="102">
        <v>0</v>
      </c>
      <c r="G91" s="103"/>
    </row>
    <row r="92" spans="1:7" s="62" customFormat="1" ht="30" customHeight="1" x14ac:dyDescent="0.2">
      <c r="A92" s="7" t="s">
        <v>207</v>
      </c>
      <c r="B92" s="89" t="s">
        <v>387</v>
      </c>
      <c r="C92" s="106" t="s">
        <v>208</v>
      </c>
      <c r="D92" s="7" t="s">
        <v>16</v>
      </c>
      <c r="E92" s="68">
        <v>100</v>
      </c>
      <c r="F92" s="78">
        <v>20.16</v>
      </c>
      <c r="G92" s="78">
        <v>2016</v>
      </c>
    </row>
    <row r="93" spans="1:7" ht="30" customHeight="1" x14ac:dyDescent="0.2">
      <c r="A93" s="7" t="s">
        <v>292</v>
      </c>
      <c r="B93" s="89" t="s">
        <v>392</v>
      </c>
      <c r="C93" s="105" t="s">
        <v>236</v>
      </c>
      <c r="D93" s="89" t="s">
        <v>16</v>
      </c>
      <c r="E93" s="109">
        <v>100</v>
      </c>
      <c r="F93" s="20">
        <v>9.94</v>
      </c>
      <c r="G93" s="78">
        <v>994</v>
      </c>
    </row>
    <row r="94" spans="1:7" ht="30" customHeight="1" x14ac:dyDescent="0.2">
      <c r="A94" s="7" t="s">
        <v>293</v>
      </c>
      <c r="B94" s="89" t="s">
        <v>393</v>
      </c>
      <c r="C94" s="105" t="s">
        <v>237</v>
      </c>
      <c r="D94" s="89" t="s">
        <v>16</v>
      </c>
      <c r="E94" s="109">
        <v>100</v>
      </c>
      <c r="F94" s="20">
        <v>3.97</v>
      </c>
      <c r="G94" s="78">
        <v>397</v>
      </c>
    </row>
    <row r="95" spans="1:7" ht="30" customHeight="1" x14ac:dyDescent="0.2">
      <c r="A95" s="7" t="s">
        <v>294</v>
      </c>
      <c r="B95" s="89" t="s">
        <v>388</v>
      </c>
      <c r="C95" s="106" t="s">
        <v>283</v>
      </c>
      <c r="D95" s="7" t="s">
        <v>16</v>
      </c>
      <c r="E95" s="68">
        <v>220</v>
      </c>
      <c r="F95" s="78">
        <v>16.760000000000002</v>
      </c>
      <c r="G95" s="78">
        <v>3687.2000000000003</v>
      </c>
    </row>
    <row r="96" spans="1:7" s="61" customFormat="1" ht="30" customHeight="1" x14ac:dyDescent="0.2">
      <c r="A96" s="7" t="s">
        <v>295</v>
      </c>
      <c r="B96" s="89" t="s">
        <v>394</v>
      </c>
      <c r="C96" s="105" t="s">
        <v>238</v>
      </c>
      <c r="D96" s="89" t="s">
        <v>16</v>
      </c>
      <c r="E96" s="109">
        <v>12</v>
      </c>
      <c r="F96" s="20">
        <v>26.51</v>
      </c>
      <c r="G96" s="78">
        <v>318.12</v>
      </c>
    </row>
    <row r="97" spans="1:8" s="61" customFormat="1" ht="30" customHeight="1" x14ac:dyDescent="0.2">
      <c r="A97" s="7" t="s">
        <v>310</v>
      </c>
      <c r="B97" s="89" t="s">
        <v>395</v>
      </c>
      <c r="C97" s="105" t="s">
        <v>239</v>
      </c>
      <c r="D97" s="89" t="s">
        <v>16</v>
      </c>
      <c r="E97" s="109">
        <v>12</v>
      </c>
      <c r="F97" s="20">
        <v>13.14</v>
      </c>
      <c r="G97" s="78">
        <v>157.68</v>
      </c>
    </row>
    <row r="98" spans="1:8" s="62" customFormat="1" ht="30" customHeight="1" x14ac:dyDescent="0.2">
      <c r="A98" s="7" t="s">
        <v>398</v>
      </c>
      <c r="B98" s="89" t="s">
        <v>389</v>
      </c>
      <c r="C98" s="106" t="s">
        <v>284</v>
      </c>
      <c r="D98" s="7" t="s">
        <v>16</v>
      </c>
      <c r="E98" s="68">
        <v>30</v>
      </c>
      <c r="F98" s="78">
        <v>15.15</v>
      </c>
      <c r="G98" s="78">
        <v>454.5</v>
      </c>
    </row>
    <row r="99" spans="1:8" s="62" customFormat="1" ht="30" customHeight="1" x14ac:dyDescent="0.2">
      <c r="A99" s="7" t="s">
        <v>399</v>
      </c>
      <c r="B99" s="89" t="s">
        <v>390</v>
      </c>
      <c r="C99" s="106" t="s">
        <v>304</v>
      </c>
      <c r="D99" s="7" t="s">
        <v>16</v>
      </c>
      <c r="E99" s="68">
        <v>547.20000000000005</v>
      </c>
      <c r="F99" s="78">
        <v>8.77</v>
      </c>
      <c r="G99" s="78">
        <v>4798.9440000000004</v>
      </c>
    </row>
    <row r="100" spans="1:8" s="61" customFormat="1" x14ac:dyDescent="0.2">
      <c r="A100" s="115">
        <v>18</v>
      </c>
      <c r="B100" s="101"/>
      <c r="C100" s="107" t="s">
        <v>209</v>
      </c>
      <c r="D100" s="102"/>
      <c r="E100" s="102"/>
      <c r="F100" s="102">
        <v>0</v>
      </c>
      <c r="G100" s="103"/>
    </row>
    <row r="101" spans="1:8" s="62" customFormat="1" ht="30" customHeight="1" x14ac:dyDescent="0.2">
      <c r="A101" s="7" t="s">
        <v>234</v>
      </c>
      <c r="B101" s="89" t="s">
        <v>391</v>
      </c>
      <c r="C101" s="106" t="s">
        <v>210</v>
      </c>
      <c r="D101" s="7" t="s">
        <v>16</v>
      </c>
      <c r="E101" s="68">
        <v>140</v>
      </c>
      <c r="F101" s="78">
        <v>2.2400000000000002</v>
      </c>
      <c r="G101" s="78">
        <v>313.60000000000002</v>
      </c>
    </row>
    <row r="102" spans="1:8" x14ac:dyDescent="0.2">
      <c r="A102" s="119" t="s">
        <v>20</v>
      </c>
      <c r="B102" s="120"/>
      <c r="C102" s="120"/>
      <c r="D102" s="120"/>
      <c r="E102" s="120"/>
      <c r="F102" s="182"/>
      <c r="G102" s="104">
        <v>109312.9088</v>
      </c>
    </row>
    <row r="104" spans="1:8" x14ac:dyDescent="0.2">
      <c r="A104" s="15"/>
      <c r="B104" s="16"/>
      <c r="C104" s="80"/>
      <c r="D104" s="124" t="s">
        <v>405</v>
      </c>
      <c r="E104" s="124"/>
      <c r="F104" s="124"/>
      <c r="G104" s="124"/>
    </row>
    <row r="105" spans="1:8" x14ac:dyDescent="0.2">
      <c r="A105" s="15"/>
      <c r="B105" s="16"/>
      <c r="C105" s="81"/>
      <c r="D105" s="15"/>
      <c r="E105" s="54"/>
      <c r="F105" s="15"/>
      <c r="G105" s="15"/>
    </row>
    <row r="106" spans="1:8" x14ac:dyDescent="0.2">
      <c r="A106" s="15"/>
      <c r="B106" s="16"/>
      <c r="C106" s="80"/>
      <c r="D106" s="15"/>
      <c r="E106" s="54"/>
      <c r="F106" s="15"/>
      <c r="G106" s="15"/>
    </row>
    <row r="107" spans="1:8" x14ac:dyDescent="0.2">
      <c r="A107" s="15"/>
      <c r="B107" s="16"/>
      <c r="C107" s="80"/>
      <c r="D107" s="15"/>
      <c r="E107" s="54"/>
      <c r="F107" s="15"/>
      <c r="G107" s="15"/>
    </row>
    <row r="108" spans="1:8" x14ac:dyDescent="0.2">
      <c r="A108" s="15"/>
      <c r="B108" s="16"/>
      <c r="C108" s="80"/>
      <c r="D108" s="15"/>
      <c r="E108" s="54"/>
      <c r="F108" s="15"/>
      <c r="G108" s="15"/>
      <c r="H108" s="118"/>
    </row>
    <row r="109" spans="1:8" x14ac:dyDescent="0.2">
      <c r="A109" s="15"/>
      <c r="B109" s="16"/>
      <c r="C109" s="80"/>
      <c r="D109" s="15"/>
      <c r="E109" s="54"/>
      <c r="F109" s="15"/>
      <c r="G109" s="15"/>
      <c r="H109" s="118"/>
    </row>
    <row r="110" spans="1:8" x14ac:dyDescent="0.2">
      <c r="A110" s="15"/>
      <c r="B110" s="16"/>
      <c r="C110" s="80"/>
      <c r="D110" s="66"/>
      <c r="E110" s="54"/>
      <c r="F110" s="55"/>
      <c r="G110" s="58"/>
    </row>
    <row r="111" spans="1:8" ht="12.75" customHeight="1" x14ac:dyDescent="0.2">
      <c r="A111" s="58" t="s">
        <v>72</v>
      </c>
      <c r="B111" s="9"/>
      <c r="D111" s="67"/>
      <c r="E111" s="81" t="s">
        <v>73</v>
      </c>
      <c r="F111" s="4"/>
      <c r="G111" s="3"/>
    </row>
    <row r="112" spans="1:8" x14ac:dyDescent="0.2">
      <c r="A112" s="3" t="s">
        <v>75</v>
      </c>
      <c r="B112" s="9"/>
      <c r="D112" s="66"/>
      <c r="E112" s="82" t="s">
        <v>76</v>
      </c>
      <c r="F112" s="55"/>
      <c r="G112" s="58"/>
    </row>
    <row r="113" spans="1:5" x14ac:dyDescent="0.2">
      <c r="A113" s="58" t="s">
        <v>156</v>
      </c>
      <c r="B113" s="9"/>
      <c r="E113" s="81" t="s">
        <v>82</v>
      </c>
    </row>
  </sheetData>
  <mergeCells count="6">
    <mergeCell ref="D104:G104"/>
    <mergeCell ref="A2:C2"/>
    <mergeCell ref="D2:G2"/>
    <mergeCell ref="A102:F102"/>
    <mergeCell ref="A1:G1"/>
    <mergeCell ref="A3:G3"/>
  </mergeCells>
  <phoneticPr fontId="1" type="noConversion"/>
  <conditionalFormatting sqref="C105:C110">
    <cfRule type="cellIs" dxfId="14" priority="1" stopIfTrue="1" operator="equal">
      <formula>0</formula>
    </cfRule>
  </conditionalFormatting>
  <printOptions horizontalCentered="1"/>
  <pageMargins left="0.19685039370078741" right="0.19685039370078741" top="0.78740157480314965" bottom="0.19685039370078741" header="0" footer="0"/>
  <pageSetup paperSize="9" scale="70" orientation="landscape" r:id="rId1"/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showZeros="0" zoomScale="80" zoomScaleNormal="80" workbookViewId="0">
      <pane ySplit="4" topLeftCell="A5" activePane="bottomLeft" state="frozen"/>
      <selection pane="bottomLeft" sqref="A1:E1"/>
    </sheetView>
  </sheetViews>
  <sheetFormatPr defaultRowHeight="12.75" x14ac:dyDescent="0.2"/>
  <cols>
    <col min="1" max="1" width="5.7109375" style="9" customWidth="1"/>
    <col min="2" max="2" width="75.7109375" style="9" customWidth="1"/>
    <col min="3" max="3" width="15.7109375" style="14" customWidth="1"/>
    <col min="4" max="5" width="15.7109375" style="9" customWidth="1"/>
    <col min="6" max="16384" width="9.140625" style="9"/>
  </cols>
  <sheetData>
    <row r="1" spans="1:5" ht="50.1" customHeight="1" x14ac:dyDescent="0.2">
      <c r="A1" s="122" t="s">
        <v>19</v>
      </c>
      <c r="B1" s="122"/>
      <c r="C1" s="122"/>
      <c r="D1" s="122"/>
      <c r="E1" s="122"/>
    </row>
    <row r="2" spans="1:5" ht="45" customHeight="1" x14ac:dyDescent="0.2">
      <c r="A2" s="136" t="s">
        <v>404</v>
      </c>
      <c r="B2" s="137"/>
      <c r="C2" s="123" t="s">
        <v>400</v>
      </c>
      <c r="D2" s="123"/>
      <c r="E2" s="123"/>
    </row>
    <row r="3" spans="1:5" ht="20.100000000000001" customHeight="1" x14ac:dyDescent="0.2">
      <c r="A3" s="129" t="s">
        <v>26</v>
      </c>
      <c r="B3" s="130"/>
      <c r="C3" s="130"/>
      <c r="D3" s="130"/>
      <c r="E3" s="131"/>
    </row>
    <row r="4" spans="1:5" ht="38.25" customHeight="1" x14ac:dyDescent="0.2">
      <c r="A4" s="21" t="s">
        <v>0</v>
      </c>
      <c r="B4" s="21" t="s">
        <v>2</v>
      </c>
      <c r="C4" s="72" t="s">
        <v>235</v>
      </c>
      <c r="D4" s="56" t="s">
        <v>401</v>
      </c>
      <c r="E4" s="56" t="s">
        <v>25</v>
      </c>
    </row>
    <row r="5" spans="1:5" x14ac:dyDescent="0.2">
      <c r="A5" s="7">
        <v>1</v>
      </c>
      <c r="B5" s="64" t="s">
        <v>303</v>
      </c>
      <c r="C5" s="75">
        <v>5305.78</v>
      </c>
      <c r="D5" s="46">
        <v>5305.78</v>
      </c>
      <c r="E5" s="46"/>
    </row>
    <row r="6" spans="1:5" x14ac:dyDescent="0.2">
      <c r="A6" s="7"/>
      <c r="B6" s="65"/>
      <c r="C6" s="76">
        <v>4.8537542896306116E-2</v>
      </c>
      <c r="D6" s="12">
        <v>1</v>
      </c>
      <c r="E6" s="12"/>
    </row>
    <row r="7" spans="1:5" x14ac:dyDescent="0.2">
      <c r="A7" s="7">
        <v>2</v>
      </c>
      <c r="B7" s="64" t="s">
        <v>159</v>
      </c>
      <c r="C7" s="75">
        <v>676.2</v>
      </c>
      <c r="D7" s="69">
        <v>676.2</v>
      </c>
      <c r="E7" s="46"/>
    </row>
    <row r="8" spans="1:5" x14ac:dyDescent="0.2">
      <c r="A8" s="7"/>
      <c r="B8" s="65"/>
      <c r="C8" s="76">
        <v>6.1859116862143177E-3</v>
      </c>
      <c r="D8" s="12">
        <v>1</v>
      </c>
      <c r="E8" s="12"/>
    </row>
    <row r="9" spans="1:5" x14ac:dyDescent="0.2">
      <c r="A9" s="7">
        <v>3</v>
      </c>
      <c r="B9" s="64" t="s">
        <v>160</v>
      </c>
      <c r="C9" s="75">
        <v>5122.8900000000003</v>
      </c>
      <c r="D9" s="46">
        <v>5122.8900000000003</v>
      </c>
      <c r="E9" s="69"/>
    </row>
    <row r="10" spans="1:5" x14ac:dyDescent="0.2">
      <c r="A10" s="7"/>
      <c r="B10" s="65"/>
      <c r="C10" s="76">
        <v>4.6864455957099177E-2</v>
      </c>
      <c r="D10" s="12">
        <v>1</v>
      </c>
      <c r="E10" s="77"/>
    </row>
    <row r="11" spans="1:5" x14ac:dyDescent="0.2">
      <c r="A11" s="7">
        <v>4</v>
      </c>
      <c r="B11" s="64" t="s">
        <v>165</v>
      </c>
      <c r="C11" s="75">
        <v>6337.35</v>
      </c>
      <c r="D11" s="46">
        <v>6337.35</v>
      </c>
      <c r="E11" s="69"/>
    </row>
    <row r="12" spans="1:5" x14ac:dyDescent="0.2">
      <c r="A12" s="7"/>
      <c r="B12" s="65"/>
      <c r="C12" s="76">
        <v>5.7974397256182052E-2</v>
      </c>
      <c r="D12" s="12">
        <v>1</v>
      </c>
      <c r="E12" s="77"/>
    </row>
    <row r="13" spans="1:5" x14ac:dyDescent="0.2">
      <c r="A13" s="7">
        <v>5</v>
      </c>
      <c r="B13" s="64" t="s">
        <v>167</v>
      </c>
      <c r="C13" s="75">
        <v>15422.720000000001</v>
      </c>
      <c r="D13" s="46">
        <v>15422.720000000001</v>
      </c>
      <c r="E13" s="69"/>
    </row>
    <row r="14" spans="1:5" x14ac:dyDescent="0.2">
      <c r="A14" s="7"/>
      <c r="B14" s="65"/>
      <c r="C14" s="76">
        <v>0.14108781999587588</v>
      </c>
      <c r="D14" s="12">
        <v>1</v>
      </c>
      <c r="E14" s="77"/>
    </row>
    <row r="15" spans="1:5" x14ac:dyDescent="0.2">
      <c r="A15" s="7">
        <v>6</v>
      </c>
      <c r="B15" s="64" t="s">
        <v>169</v>
      </c>
      <c r="C15" s="75">
        <v>115.08</v>
      </c>
      <c r="D15" s="46">
        <v>115.08</v>
      </c>
      <c r="E15" s="69"/>
    </row>
    <row r="16" spans="1:5" x14ac:dyDescent="0.2">
      <c r="A16" s="7"/>
      <c r="B16" s="65"/>
      <c r="C16" s="76">
        <v>1.0527576410079024E-3</v>
      </c>
      <c r="D16" s="12">
        <v>1</v>
      </c>
      <c r="E16" s="77"/>
    </row>
    <row r="17" spans="1:5" x14ac:dyDescent="0.2">
      <c r="A17" s="7">
        <v>7</v>
      </c>
      <c r="B17" s="64" t="s">
        <v>297</v>
      </c>
      <c r="C17" s="75">
        <v>13272.220000000001</v>
      </c>
      <c r="D17" s="46"/>
      <c r="E17" s="69">
        <v>13272.220000000001</v>
      </c>
    </row>
    <row r="18" spans="1:5" x14ac:dyDescent="0.2">
      <c r="A18" s="7"/>
      <c r="B18" s="65"/>
      <c r="C18" s="76">
        <v>0.12141493759243921</v>
      </c>
      <c r="D18" s="12"/>
      <c r="E18" s="77">
        <v>1</v>
      </c>
    </row>
    <row r="19" spans="1:5" x14ac:dyDescent="0.2">
      <c r="A19" s="7">
        <v>8</v>
      </c>
      <c r="B19" s="64" t="s">
        <v>172</v>
      </c>
      <c r="C19" s="75">
        <v>9329.08</v>
      </c>
      <c r="D19" s="46"/>
      <c r="E19" s="69">
        <v>9329.08</v>
      </c>
    </row>
    <row r="20" spans="1:5" x14ac:dyDescent="0.2">
      <c r="A20" s="7"/>
      <c r="B20" s="65"/>
      <c r="C20" s="76">
        <v>8.5342894104744549E-2</v>
      </c>
      <c r="D20" s="12"/>
      <c r="E20" s="77">
        <v>1</v>
      </c>
    </row>
    <row r="21" spans="1:5" x14ac:dyDescent="0.2">
      <c r="A21" s="7">
        <v>9</v>
      </c>
      <c r="B21" s="64" t="s">
        <v>261</v>
      </c>
      <c r="C21" s="75">
        <v>1729.8</v>
      </c>
      <c r="D21" s="46"/>
      <c r="E21" s="69">
        <v>1729.8</v>
      </c>
    </row>
    <row r="22" spans="1:5" x14ac:dyDescent="0.2">
      <c r="A22" s="7"/>
      <c r="B22" s="65"/>
      <c r="C22" s="76">
        <v>1.5824297596589064E-2</v>
      </c>
      <c r="D22" s="12"/>
      <c r="E22" s="77">
        <v>1</v>
      </c>
    </row>
    <row r="23" spans="1:5" x14ac:dyDescent="0.2">
      <c r="A23" s="7">
        <v>10</v>
      </c>
      <c r="B23" s="64" t="s">
        <v>184</v>
      </c>
      <c r="C23" s="75">
        <v>4271.7700000000004</v>
      </c>
      <c r="D23" s="46"/>
      <c r="E23" s="69">
        <v>4271.7700000000004</v>
      </c>
    </row>
    <row r="24" spans="1:5" x14ac:dyDescent="0.2">
      <c r="A24" s="7"/>
      <c r="B24" s="65"/>
      <c r="C24" s="76">
        <v>3.9078367293433502E-2</v>
      </c>
      <c r="D24" s="12"/>
      <c r="E24" s="77">
        <v>1</v>
      </c>
    </row>
    <row r="25" spans="1:5" x14ac:dyDescent="0.2">
      <c r="A25" s="7">
        <v>11</v>
      </c>
      <c r="B25" s="64" t="s">
        <v>191</v>
      </c>
      <c r="C25" s="75">
        <v>4248.17</v>
      </c>
      <c r="D25" s="46">
        <v>1274.3499999999999</v>
      </c>
      <c r="E25" s="69">
        <v>2973.82</v>
      </c>
    </row>
    <row r="26" spans="1:5" x14ac:dyDescent="0.2">
      <c r="A26" s="7"/>
      <c r="B26" s="65"/>
      <c r="C26" s="76">
        <v>3.8862473303793367E-2</v>
      </c>
      <c r="D26" s="12">
        <v>0.3</v>
      </c>
      <c r="E26" s="77">
        <v>0.7</v>
      </c>
    </row>
    <row r="27" spans="1:5" x14ac:dyDescent="0.2">
      <c r="A27" s="24">
        <v>12</v>
      </c>
      <c r="B27" s="64" t="s">
        <v>194</v>
      </c>
      <c r="C27" s="75">
        <v>14427.240000000002</v>
      </c>
      <c r="D27" s="46"/>
      <c r="E27" s="46">
        <v>14427.240000000002</v>
      </c>
    </row>
    <row r="28" spans="1:5" x14ac:dyDescent="0.2">
      <c r="A28" s="24"/>
      <c r="B28" s="64"/>
      <c r="C28" s="74">
        <v>0.13198111877524202</v>
      </c>
      <c r="D28" s="77"/>
      <c r="E28" s="12">
        <v>1</v>
      </c>
    </row>
    <row r="29" spans="1:5" x14ac:dyDescent="0.2">
      <c r="A29" s="24">
        <v>13</v>
      </c>
      <c r="B29" s="64" t="s">
        <v>298</v>
      </c>
      <c r="C29" s="75">
        <v>5000.3999999999996</v>
      </c>
      <c r="D29" s="46"/>
      <c r="E29" s="46">
        <v>5000.3999999999996</v>
      </c>
    </row>
    <row r="30" spans="1:5" x14ac:dyDescent="0.2">
      <c r="A30" s="24"/>
      <c r="B30" s="64"/>
      <c r="C30" s="74">
        <v>4.5743911262564434E-2</v>
      </c>
      <c r="D30" s="12"/>
      <c r="E30" s="12">
        <v>1</v>
      </c>
    </row>
    <row r="31" spans="1:5" x14ac:dyDescent="0.2">
      <c r="A31" s="24">
        <v>14</v>
      </c>
      <c r="B31" s="64" t="s">
        <v>276</v>
      </c>
      <c r="C31" s="75">
        <v>3303.98</v>
      </c>
      <c r="D31" s="46">
        <v>1321.6</v>
      </c>
      <c r="E31" s="46">
        <v>1982.38</v>
      </c>
    </row>
    <row r="32" spans="1:5" x14ac:dyDescent="0.2">
      <c r="A32" s="24"/>
      <c r="B32" s="64"/>
      <c r="C32" s="74">
        <v>3.0224975588610439E-2</v>
      </c>
      <c r="D32" s="12">
        <v>0.4</v>
      </c>
      <c r="E32" s="12">
        <v>0.6</v>
      </c>
    </row>
    <row r="33" spans="1:5" x14ac:dyDescent="0.2">
      <c r="A33" s="24">
        <v>15</v>
      </c>
      <c r="B33" s="64" t="s">
        <v>203</v>
      </c>
      <c r="C33" s="75">
        <v>5636.5199999999995</v>
      </c>
      <c r="D33" s="46">
        <v>2254.6</v>
      </c>
      <c r="E33" s="46">
        <v>3381.9199999999996</v>
      </c>
    </row>
    <row r="34" spans="1:5" x14ac:dyDescent="0.2">
      <c r="A34" s="24"/>
      <c r="B34" s="64"/>
      <c r="C34" s="74">
        <v>5.1563169088406864E-2</v>
      </c>
      <c r="D34" s="77">
        <v>0.4</v>
      </c>
      <c r="E34" s="12">
        <v>0.6</v>
      </c>
    </row>
    <row r="35" spans="1:5" x14ac:dyDescent="0.2">
      <c r="A35" s="24">
        <v>16</v>
      </c>
      <c r="B35" s="64" t="s">
        <v>205</v>
      </c>
      <c r="C35" s="75">
        <v>1976.6648</v>
      </c>
      <c r="D35" s="46"/>
      <c r="E35" s="46">
        <v>1976.6648</v>
      </c>
    </row>
    <row r="36" spans="1:5" x14ac:dyDescent="0.2">
      <c r="A36" s="24"/>
      <c r="B36" s="64"/>
      <c r="C36" s="74">
        <v>1.8082629231068448E-2</v>
      </c>
      <c r="D36" s="12"/>
      <c r="E36" s="12">
        <v>1</v>
      </c>
    </row>
    <row r="37" spans="1:5" x14ac:dyDescent="0.2">
      <c r="A37" s="24">
        <v>17</v>
      </c>
      <c r="B37" s="64" t="s">
        <v>206</v>
      </c>
      <c r="C37" s="75">
        <v>12823.444000000001</v>
      </c>
      <c r="D37" s="46"/>
      <c r="E37" s="46">
        <v>12823.444000000001</v>
      </c>
    </row>
    <row r="38" spans="1:5" x14ac:dyDescent="0.2">
      <c r="A38" s="24"/>
      <c r="B38" s="64"/>
      <c r="C38" s="74">
        <v>0.11730951212232309</v>
      </c>
      <c r="D38" s="12"/>
      <c r="E38" s="12">
        <v>1</v>
      </c>
    </row>
    <row r="39" spans="1:5" x14ac:dyDescent="0.2">
      <c r="A39" s="24">
        <v>18</v>
      </c>
      <c r="B39" s="64" t="s">
        <v>209</v>
      </c>
      <c r="C39" s="75">
        <v>313.60000000000002</v>
      </c>
      <c r="D39" s="46"/>
      <c r="E39" s="46">
        <v>313.60000000000002</v>
      </c>
    </row>
    <row r="40" spans="1:5" x14ac:dyDescent="0.2">
      <c r="A40" s="24"/>
      <c r="B40" s="64"/>
      <c r="C40" s="74">
        <v>2.8688286080993937E-3</v>
      </c>
      <c r="D40" s="12"/>
      <c r="E40" s="12">
        <v>1</v>
      </c>
    </row>
    <row r="41" spans="1:5" x14ac:dyDescent="0.2">
      <c r="A41" s="133" t="s">
        <v>21</v>
      </c>
      <c r="B41" s="134"/>
      <c r="C41" s="135"/>
      <c r="D41" s="23">
        <v>37830.57</v>
      </c>
      <c r="E41" s="23">
        <v>71482.338800000012</v>
      </c>
    </row>
    <row r="42" spans="1:5" x14ac:dyDescent="0.2">
      <c r="A42" s="133" t="s">
        <v>22</v>
      </c>
      <c r="B42" s="134"/>
      <c r="C42" s="135"/>
      <c r="D42" s="23">
        <v>37830.57</v>
      </c>
      <c r="E42" s="23">
        <v>109312.9088</v>
      </c>
    </row>
    <row r="43" spans="1:5" x14ac:dyDescent="0.2">
      <c r="A43" s="133" t="s">
        <v>23</v>
      </c>
      <c r="B43" s="134"/>
      <c r="C43" s="135"/>
      <c r="D43" s="12">
        <v>0.34607596134153912</v>
      </c>
      <c r="E43" s="12">
        <v>0.65392403865846083</v>
      </c>
    </row>
    <row r="44" spans="1:5" x14ac:dyDescent="0.2">
      <c r="A44" s="133" t="s">
        <v>24</v>
      </c>
      <c r="B44" s="134"/>
      <c r="C44" s="135"/>
      <c r="D44" s="12">
        <v>0.34607596134153912</v>
      </c>
      <c r="E44" s="12">
        <v>1</v>
      </c>
    </row>
    <row r="46" spans="1:5" x14ac:dyDescent="0.2">
      <c r="A46" s="15"/>
      <c r="B46" s="16"/>
      <c r="C46" s="132" t="s">
        <v>405</v>
      </c>
      <c r="D46" s="132"/>
      <c r="E46" s="132"/>
    </row>
    <row r="47" spans="1:5" x14ac:dyDescent="0.2">
      <c r="A47" s="15"/>
      <c r="B47" s="16"/>
      <c r="C47" s="81"/>
      <c r="D47" s="15"/>
      <c r="E47" s="17"/>
    </row>
    <row r="48" spans="1:5" x14ac:dyDescent="0.2">
      <c r="A48" s="15"/>
      <c r="B48" s="16"/>
      <c r="C48" s="80"/>
      <c r="D48" s="15"/>
      <c r="E48" s="17"/>
    </row>
    <row r="49" spans="1:5" x14ac:dyDescent="0.2">
      <c r="A49" s="15"/>
      <c r="B49" s="16"/>
      <c r="C49" s="80"/>
      <c r="D49" s="15"/>
      <c r="E49" s="17"/>
    </row>
    <row r="50" spans="1:5" x14ac:dyDescent="0.2">
      <c r="A50" s="15"/>
      <c r="B50" s="16"/>
      <c r="C50" s="80"/>
      <c r="D50" s="15"/>
      <c r="E50" s="17"/>
    </row>
    <row r="51" spans="1:5" x14ac:dyDescent="0.2">
      <c r="A51" s="15"/>
      <c r="B51" s="16"/>
      <c r="C51" s="80"/>
      <c r="D51" s="15"/>
      <c r="E51" s="17"/>
    </row>
    <row r="52" spans="1:5" x14ac:dyDescent="0.2">
      <c r="A52" s="15"/>
      <c r="B52" s="16"/>
      <c r="C52" s="80"/>
      <c r="D52" s="58"/>
      <c r="E52" s="58"/>
    </row>
    <row r="53" spans="1:5" ht="12.75" customHeight="1" x14ac:dyDescent="0.2">
      <c r="A53" s="58" t="s">
        <v>72</v>
      </c>
      <c r="C53" s="81"/>
      <c r="D53" s="81" t="s">
        <v>73</v>
      </c>
      <c r="E53" s="59"/>
    </row>
    <row r="54" spans="1:5" x14ac:dyDescent="0.2">
      <c r="A54" s="3" t="s">
        <v>75</v>
      </c>
      <c r="C54" s="82"/>
      <c r="D54" s="82" t="s">
        <v>76</v>
      </c>
      <c r="E54" s="58"/>
    </row>
    <row r="55" spans="1:5" x14ac:dyDescent="0.2">
      <c r="A55" s="58" t="s">
        <v>156</v>
      </c>
      <c r="C55" s="81"/>
      <c r="D55" s="81" t="s">
        <v>82</v>
      </c>
    </row>
  </sheetData>
  <mergeCells count="9">
    <mergeCell ref="C46:E46"/>
    <mergeCell ref="A1:E1"/>
    <mergeCell ref="A44:C44"/>
    <mergeCell ref="A3:E3"/>
    <mergeCell ref="A41:C41"/>
    <mergeCell ref="A42:C42"/>
    <mergeCell ref="A43:C43"/>
    <mergeCell ref="A2:B2"/>
    <mergeCell ref="C2:E2"/>
  </mergeCells>
  <conditionalFormatting sqref="E47:E51">
    <cfRule type="cellIs" dxfId="13" priority="2" stopIfTrue="1" operator="equal">
      <formula>0</formula>
    </cfRule>
  </conditionalFormatting>
  <conditionalFormatting sqref="C47:C52">
    <cfRule type="cellIs" dxfId="12" priority="1" stopIfTrue="1" operator="equal">
      <formula>0</formula>
    </cfRule>
  </conditionalFormatting>
  <printOptions horizontalCentered="1"/>
  <pageMargins left="0.78740157480314965" right="0.19685039370078741" top="0.78740157480314965" bottom="0.19685039370078741" header="0" footer="0"/>
  <pageSetup paperSize="9" scale="70" orientation="portrait" r:id="rId1"/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zoomScale="80" zoomScaleNormal="80" workbookViewId="0">
      <pane ySplit="5" topLeftCell="A9" activePane="bottomLeft" state="frozen"/>
      <selection pane="bottomLeft" sqref="A1:D1"/>
    </sheetView>
  </sheetViews>
  <sheetFormatPr defaultRowHeight="12.75" x14ac:dyDescent="0.2"/>
  <cols>
    <col min="1" max="1" width="9.7109375" style="9" customWidth="1"/>
    <col min="2" max="2" width="60.7109375" style="9" customWidth="1"/>
    <col min="3" max="3" width="31.7109375" style="53" customWidth="1"/>
    <col min="4" max="4" width="31.7109375" style="14" customWidth="1"/>
    <col min="5" max="16384" width="9.140625" style="9"/>
  </cols>
  <sheetData>
    <row r="1" spans="1:4" ht="50.1" customHeight="1" x14ac:dyDescent="0.2">
      <c r="A1" s="138" t="s">
        <v>19</v>
      </c>
      <c r="B1" s="139"/>
      <c r="C1" s="139"/>
      <c r="D1" s="140"/>
    </row>
    <row r="2" spans="1:4" ht="50.1" customHeight="1" x14ac:dyDescent="0.2">
      <c r="A2" s="136" t="str">
        <f>Planilha!A2</f>
        <v>OBRA: REFORMA E AMPLIAÇÃO DA SEDE VIGILÂNCIA SANITÁRIA
CONCEDENTE: FUNDO NACIONAL DE SAÚDE - FNS
AGENTE PROMOTOR: PREFEITURA MUNICIPAL DE CORGUINHO</v>
      </c>
      <c r="B2" s="146"/>
      <c r="C2" s="136" t="str">
        <f>Planilha!D2</f>
        <v>DATA BASE: SINAPI REF NACIONAL 07/2016
BDI: 29,77%
ENCARGOS: HORISTAS: 88,32% - MENSALISTA: 50,35%</v>
      </c>
      <c r="D2" s="146"/>
    </row>
    <row r="3" spans="1:4" ht="20.100000000000001" customHeight="1" x14ac:dyDescent="0.2">
      <c r="A3" s="129" t="s">
        <v>87</v>
      </c>
      <c r="B3" s="130"/>
      <c r="C3" s="130"/>
      <c r="D3" s="131"/>
    </row>
    <row r="4" spans="1:4" ht="25.5" customHeight="1" x14ac:dyDescent="0.2">
      <c r="A4" s="144" t="s">
        <v>1</v>
      </c>
      <c r="B4" s="144" t="s">
        <v>2</v>
      </c>
      <c r="C4" s="145" t="s">
        <v>88</v>
      </c>
      <c r="D4" s="145"/>
    </row>
    <row r="5" spans="1:4" ht="25.5" x14ac:dyDescent="0.2">
      <c r="A5" s="144"/>
      <c r="B5" s="144"/>
      <c r="C5" s="52" t="s">
        <v>89</v>
      </c>
      <c r="D5" s="52" t="s">
        <v>90</v>
      </c>
    </row>
    <row r="6" spans="1:4" x14ac:dyDescent="0.2">
      <c r="A6" s="141" t="s">
        <v>91</v>
      </c>
      <c r="B6" s="141"/>
      <c r="C6" s="141"/>
      <c r="D6" s="141"/>
    </row>
    <row r="7" spans="1:4" x14ac:dyDescent="0.2">
      <c r="A7" s="7" t="s">
        <v>92</v>
      </c>
      <c r="B7" s="51" t="s">
        <v>127</v>
      </c>
      <c r="C7" s="11">
        <v>0</v>
      </c>
      <c r="D7" s="11">
        <f>C7</f>
        <v>0</v>
      </c>
    </row>
    <row r="8" spans="1:4" x14ac:dyDescent="0.2">
      <c r="A8" s="7" t="s">
        <v>93</v>
      </c>
      <c r="B8" s="51" t="s">
        <v>129</v>
      </c>
      <c r="C8" s="11">
        <v>1.4999999999999999E-2</v>
      </c>
      <c r="D8" s="11">
        <f t="shared" ref="D8:D15" si="0">C8</f>
        <v>1.4999999999999999E-2</v>
      </c>
    </row>
    <row r="9" spans="1:4" x14ac:dyDescent="0.2">
      <c r="A9" s="7" t="s">
        <v>94</v>
      </c>
      <c r="B9" s="51" t="s">
        <v>130</v>
      </c>
      <c r="C9" s="11">
        <v>0.01</v>
      </c>
      <c r="D9" s="11">
        <f t="shared" si="0"/>
        <v>0.01</v>
      </c>
    </row>
    <row r="10" spans="1:4" x14ac:dyDescent="0.2">
      <c r="A10" s="7" t="s">
        <v>95</v>
      </c>
      <c r="B10" s="51" t="s">
        <v>131</v>
      </c>
      <c r="C10" s="11">
        <v>2E-3</v>
      </c>
      <c r="D10" s="11">
        <f t="shared" si="0"/>
        <v>2E-3</v>
      </c>
    </row>
    <row r="11" spans="1:4" x14ac:dyDescent="0.2">
      <c r="A11" s="7" t="s">
        <v>96</v>
      </c>
      <c r="B11" s="51" t="s">
        <v>132</v>
      </c>
      <c r="C11" s="11">
        <v>6.0000000000000001E-3</v>
      </c>
      <c r="D11" s="11">
        <f t="shared" si="0"/>
        <v>6.0000000000000001E-3</v>
      </c>
    </row>
    <row r="12" spans="1:4" x14ac:dyDescent="0.2">
      <c r="A12" s="7" t="s">
        <v>97</v>
      </c>
      <c r="B12" s="51" t="s">
        <v>133</v>
      </c>
      <c r="C12" s="11">
        <v>2.5000000000000001E-2</v>
      </c>
      <c r="D12" s="11">
        <f t="shared" si="0"/>
        <v>2.5000000000000001E-2</v>
      </c>
    </row>
    <row r="13" spans="1:4" x14ac:dyDescent="0.2">
      <c r="A13" s="7" t="s">
        <v>98</v>
      </c>
      <c r="B13" s="51" t="s">
        <v>134</v>
      </c>
      <c r="C13" s="11">
        <v>0.03</v>
      </c>
      <c r="D13" s="11">
        <f t="shared" si="0"/>
        <v>0.03</v>
      </c>
    </row>
    <row r="14" spans="1:4" x14ac:dyDescent="0.2">
      <c r="A14" s="7" t="s">
        <v>99</v>
      </c>
      <c r="B14" s="51" t="s">
        <v>135</v>
      </c>
      <c r="C14" s="11">
        <v>0.08</v>
      </c>
      <c r="D14" s="11">
        <f t="shared" si="0"/>
        <v>0.08</v>
      </c>
    </row>
    <row r="15" spans="1:4" x14ac:dyDescent="0.2">
      <c r="A15" s="7" t="s">
        <v>100</v>
      </c>
      <c r="B15" s="51" t="s">
        <v>136</v>
      </c>
      <c r="C15" s="11">
        <v>0.01</v>
      </c>
      <c r="D15" s="11">
        <f t="shared" si="0"/>
        <v>0.01</v>
      </c>
    </row>
    <row r="16" spans="1:4" x14ac:dyDescent="0.2">
      <c r="A16" s="1" t="s">
        <v>101</v>
      </c>
      <c r="B16" s="1" t="s">
        <v>128</v>
      </c>
      <c r="C16" s="48">
        <f>SUM(C7:C15)</f>
        <v>0.17799999999999999</v>
      </c>
      <c r="D16" s="48">
        <f>SUM(D7:D15)</f>
        <v>0.17799999999999999</v>
      </c>
    </row>
    <row r="17" spans="1:4" x14ac:dyDescent="0.2">
      <c r="A17" s="141" t="s">
        <v>102</v>
      </c>
      <c r="B17" s="141"/>
      <c r="C17" s="141"/>
      <c r="D17" s="141"/>
    </row>
    <row r="18" spans="1:4" x14ac:dyDescent="0.2">
      <c r="A18" s="7" t="s">
        <v>103</v>
      </c>
      <c r="B18" s="47" t="s">
        <v>137</v>
      </c>
      <c r="C18" s="11">
        <v>0.17960000000000001</v>
      </c>
      <c r="D18" s="11" t="s">
        <v>125</v>
      </c>
    </row>
    <row r="19" spans="1:4" x14ac:dyDescent="0.2">
      <c r="A19" s="7" t="s">
        <v>104</v>
      </c>
      <c r="B19" s="47" t="s">
        <v>138</v>
      </c>
      <c r="C19" s="11">
        <v>4.53E-2</v>
      </c>
      <c r="D19" s="11" t="str">
        <f>D18</f>
        <v>não incide</v>
      </c>
    </row>
    <row r="20" spans="1:4" x14ac:dyDescent="0.2">
      <c r="A20" s="7" t="s">
        <v>105</v>
      </c>
      <c r="B20" s="47" t="s">
        <v>139</v>
      </c>
      <c r="C20" s="11">
        <v>9.2999999999999992E-3</v>
      </c>
      <c r="D20" s="11">
        <v>6.8999999999999999E-3</v>
      </c>
    </row>
    <row r="21" spans="1:4" x14ac:dyDescent="0.2">
      <c r="A21" s="7" t="s">
        <v>106</v>
      </c>
      <c r="B21" s="47" t="s">
        <v>140</v>
      </c>
      <c r="C21" s="11">
        <v>0.1115</v>
      </c>
      <c r="D21" s="11">
        <v>8.3299999999999999E-2</v>
      </c>
    </row>
    <row r="22" spans="1:4" x14ac:dyDescent="0.2">
      <c r="A22" s="7" t="s">
        <v>107</v>
      </c>
      <c r="B22" s="47" t="s">
        <v>152</v>
      </c>
      <c r="C22" s="11">
        <v>8.9999999999999998E-4</v>
      </c>
      <c r="D22" s="11">
        <v>5.9999999999999995E-4</v>
      </c>
    </row>
    <row r="23" spans="1:4" x14ac:dyDescent="0.2">
      <c r="A23" s="7" t="s">
        <v>108</v>
      </c>
      <c r="B23" s="47" t="s">
        <v>141</v>
      </c>
      <c r="C23" s="11">
        <v>7.4000000000000003E-3</v>
      </c>
      <c r="D23" s="11">
        <v>5.5999999999999999E-3</v>
      </c>
    </row>
    <row r="24" spans="1:4" x14ac:dyDescent="0.2">
      <c r="A24" s="7" t="s">
        <v>109</v>
      </c>
      <c r="B24" s="47" t="s">
        <v>142</v>
      </c>
      <c r="C24" s="11">
        <v>1.3100000000000001E-2</v>
      </c>
      <c r="D24" s="11" t="str">
        <f>D19</f>
        <v>não incide</v>
      </c>
    </row>
    <row r="25" spans="1:4" x14ac:dyDescent="0.2">
      <c r="A25" s="7" t="s">
        <v>110</v>
      </c>
      <c r="B25" s="47" t="s">
        <v>143</v>
      </c>
      <c r="C25" s="11">
        <v>1.2999999999999999E-3</v>
      </c>
      <c r="D25" s="11">
        <v>8.9999999999999998E-4</v>
      </c>
    </row>
    <row r="26" spans="1:4" x14ac:dyDescent="0.2">
      <c r="A26" s="7" t="s">
        <v>111</v>
      </c>
      <c r="B26" s="47" t="s">
        <v>144</v>
      </c>
      <c r="C26" s="11">
        <v>0.1346</v>
      </c>
      <c r="D26" s="11">
        <v>0.10059999999999999</v>
      </c>
    </row>
    <row r="27" spans="1:4" x14ac:dyDescent="0.2">
      <c r="A27" s="7" t="s">
        <v>112</v>
      </c>
      <c r="B27" s="47" t="s">
        <v>145</v>
      </c>
      <c r="C27" s="11">
        <v>2.9999999999999997E-4</v>
      </c>
      <c r="D27" s="11">
        <v>2.0000000000000001E-4</v>
      </c>
    </row>
    <row r="28" spans="1:4" x14ac:dyDescent="0.2">
      <c r="A28" s="1" t="s">
        <v>113</v>
      </c>
      <c r="B28" s="1" t="s">
        <v>128</v>
      </c>
      <c r="C28" s="48">
        <f>SUM(C18:C27)</f>
        <v>0.50330000000000008</v>
      </c>
      <c r="D28" s="48">
        <f>SUM(D20:D23,D25:D27)</f>
        <v>0.1981</v>
      </c>
    </row>
    <row r="29" spans="1:4" x14ac:dyDescent="0.2">
      <c r="A29" s="141" t="s">
        <v>114</v>
      </c>
      <c r="B29" s="141"/>
      <c r="C29" s="141"/>
      <c r="D29" s="141"/>
    </row>
    <row r="30" spans="1:4" x14ac:dyDescent="0.2">
      <c r="A30" s="7" t="s">
        <v>115</v>
      </c>
      <c r="B30" s="51" t="s">
        <v>146</v>
      </c>
      <c r="C30" s="11">
        <v>8.6199999999999999E-2</v>
      </c>
      <c r="D30" s="11">
        <v>6.4399999999999999E-2</v>
      </c>
    </row>
    <row r="31" spans="1:4" x14ac:dyDescent="0.2">
      <c r="A31" s="7" t="s">
        <v>116</v>
      </c>
      <c r="B31" s="51" t="s">
        <v>147</v>
      </c>
      <c r="C31" s="11">
        <v>2E-3</v>
      </c>
      <c r="D31" s="11">
        <v>1.5E-3</v>
      </c>
    </row>
    <row r="32" spans="1:4" x14ac:dyDescent="0.2">
      <c r="A32" s="7" t="s">
        <v>117</v>
      </c>
      <c r="B32" s="51" t="s">
        <v>148</v>
      </c>
      <c r="C32" s="11">
        <v>9.7000000000000003E-3</v>
      </c>
      <c r="D32" s="11">
        <v>7.1999999999999998E-3</v>
      </c>
    </row>
    <row r="33" spans="1:10" x14ac:dyDescent="0.2">
      <c r="A33" s="7" t="s">
        <v>118</v>
      </c>
      <c r="B33" s="51" t="s">
        <v>149</v>
      </c>
      <c r="C33" s="11">
        <v>5.1999999999999998E-2</v>
      </c>
      <c r="D33" s="11">
        <v>3.8800000000000001E-2</v>
      </c>
    </row>
    <row r="34" spans="1:10" x14ac:dyDescent="0.2">
      <c r="A34" s="7" t="s">
        <v>119</v>
      </c>
      <c r="B34" s="51" t="s">
        <v>150</v>
      </c>
      <c r="C34" s="11">
        <v>7.1999999999999998E-3</v>
      </c>
      <c r="D34" s="11">
        <v>5.4000000000000003E-3</v>
      </c>
    </row>
    <row r="35" spans="1:10" x14ac:dyDescent="0.2">
      <c r="A35" s="1" t="s">
        <v>120</v>
      </c>
      <c r="B35" s="2" t="s">
        <v>128</v>
      </c>
      <c r="C35" s="49">
        <f>SUM(C30:C34)</f>
        <v>0.15710000000000002</v>
      </c>
      <c r="D35" s="49">
        <f>SUM(D30:D34)</f>
        <v>0.1173</v>
      </c>
    </row>
    <row r="36" spans="1:10" x14ac:dyDescent="0.2">
      <c r="A36" s="121" t="s">
        <v>121</v>
      </c>
      <c r="B36" s="121"/>
      <c r="C36" s="121"/>
      <c r="D36" s="121"/>
    </row>
    <row r="37" spans="1:10" x14ac:dyDescent="0.2">
      <c r="A37" s="7" t="s">
        <v>122</v>
      </c>
      <c r="B37" s="22" t="s">
        <v>151</v>
      </c>
      <c r="C37" s="57">
        <v>8.9599999999999999E-2</v>
      </c>
      <c r="D37" s="57">
        <v>3.5200000000000002E-2</v>
      </c>
    </row>
    <row r="38" spans="1:10" ht="25.5" x14ac:dyDescent="0.2">
      <c r="A38" s="7" t="s">
        <v>123</v>
      </c>
      <c r="B38" s="22" t="s">
        <v>153</v>
      </c>
      <c r="C38" s="57">
        <v>7.3000000000000001E-3</v>
      </c>
      <c r="D38" s="57">
        <v>5.4000000000000003E-3</v>
      </c>
    </row>
    <row r="39" spans="1:10" x14ac:dyDescent="0.2">
      <c r="A39" s="1" t="s">
        <v>124</v>
      </c>
      <c r="B39" s="2" t="s">
        <v>128</v>
      </c>
      <c r="C39" s="49">
        <f>SUM(C37:C38)</f>
        <v>9.69E-2</v>
      </c>
      <c r="D39" s="49">
        <f>SUM(D37:D38)</f>
        <v>4.0600000000000004E-2</v>
      </c>
    </row>
    <row r="40" spans="1:10" x14ac:dyDescent="0.2">
      <c r="A40" s="142" t="s">
        <v>126</v>
      </c>
      <c r="B40" s="143"/>
      <c r="C40" s="50">
        <f>SUM(C16,C28,C35,C39)</f>
        <v>0.93530000000000002</v>
      </c>
      <c r="D40" s="50">
        <f>SUM(D16,D28,D35,D39)</f>
        <v>0.53400000000000003</v>
      </c>
    </row>
    <row r="42" spans="1:10" x14ac:dyDescent="0.2">
      <c r="A42" s="15"/>
      <c r="B42" s="16"/>
      <c r="C42" s="80"/>
      <c r="D42" s="114" t="str">
        <f>Planilha!D104</f>
        <v>Corguinho - MS, 25 de outubro de 2016</v>
      </c>
      <c r="E42" s="83"/>
      <c r="F42" s="80"/>
      <c r="G42" s="8"/>
      <c r="H42" s="8"/>
      <c r="I42" s="8"/>
      <c r="J42" s="8"/>
    </row>
    <row r="43" spans="1:10" x14ac:dyDescent="0.2">
      <c r="A43" s="15"/>
      <c r="B43" s="16"/>
      <c r="C43" s="80"/>
      <c r="D43" s="80"/>
      <c r="E43" s="80"/>
      <c r="F43" s="80"/>
      <c r="G43" s="18"/>
      <c r="H43" s="18"/>
      <c r="I43" s="16"/>
      <c r="J43" s="16"/>
    </row>
    <row r="44" spans="1:10" x14ac:dyDescent="0.2">
      <c r="A44" s="15"/>
      <c r="B44" s="16"/>
      <c r="C44" s="80"/>
      <c r="D44" s="80"/>
      <c r="E44" s="80"/>
      <c r="F44" s="80"/>
      <c r="G44" s="18"/>
      <c r="H44" s="18"/>
      <c r="I44" s="16"/>
      <c r="J44" s="16"/>
    </row>
    <row r="45" spans="1:10" x14ac:dyDescent="0.2">
      <c r="A45" s="15"/>
      <c r="B45" s="16"/>
      <c r="C45" s="80"/>
      <c r="D45" s="80"/>
      <c r="E45" s="80"/>
      <c r="F45" s="80"/>
      <c r="G45" s="18"/>
      <c r="H45" s="18"/>
      <c r="I45" s="16"/>
      <c r="J45" s="16"/>
    </row>
    <row r="46" spans="1:10" x14ac:dyDescent="0.2">
      <c r="A46" s="15"/>
      <c r="B46" s="16"/>
      <c r="C46" s="80"/>
      <c r="D46" s="80"/>
      <c r="E46" s="80"/>
      <c r="F46" s="80"/>
      <c r="G46" s="18"/>
      <c r="H46" s="18"/>
      <c r="I46" s="16"/>
      <c r="J46" s="16"/>
    </row>
    <row r="47" spans="1:10" x14ac:dyDescent="0.2">
      <c r="A47" s="15"/>
      <c r="B47" s="16"/>
      <c r="C47" s="80"/>
      <c r="D47" s="80"/>
      <c r="E47" s="80"/>
      <c r="F47" s="80"/>
      <c r="G47" s="18"/>
      <c r="H47" s="18"/>
      <c r="I47" s="16"/>
      <c r="J47" s="16"/>
    </row>
    <row r="48" spans="1:10" x14ac:dyDescent="0.2">
      <c r="A48" s="15"/>
      <c r="B48" s="16"/>
      <c r="C48" s="80"/>
      <c r="D48" s="80"/>
      <c r="E48" s="80"/>
      <c r="F48" s="80"/>
      <c r="G48" s="18"/>
      <c r="H48" s="18"/>
      <c r="I48" s="16"/>
      <c r="J48" s="16"/>
    </row>
    <row r="49" spans="1:10" x14ac:dyDescent="0.2">
      <c r="A49" s="58" t="s">
        <v>72</v>
      </c>
      <c r="B49" s="58"/>
      <c r="C49" s="81"/>
      <c r="D49" s="81" t="s">
        <v>73</v>
      </c>
      <c r="E49" s="81"/>
      <c r="F49" s="70"/>
      <c r="G49" s="19"/>
      <c r="H49" s="19"/>
      <c r="I49" s="16"/>
      <c r="J49" s="16"/>
    </row>
    <row r="50" spans="1:10" ht="12.75" customHeight="1" x14ac:dyDescent="0.2">
      <c r="A50" s="3" t="s">
        <v>75</v>
      </c>
      <c r="B50" s="3"/>
      <c r="C50" s="82"/>
      <c r="D50" s="82" t="s">
        <v>76</v>
      </c>
      <c r="E50" s="82"/>
      <c r="F50" s="71"/>
      <c r="G50" s="5"/>
      <c r="H50" s="5"/>
      <c r="I50" s="16"/>
      <c r="J50" s="16"/>
    </row>
    <row r="51" spans="1:10" x14ac:dyDescent="0.2">
      <c r="A51" s="58" t="s">
        <v>156</v>
      </c>
      <c r="B51" s="58"/>
      <c r="C51" s="81"/>
      <c r="D51" s="81" t="s">
        <v>82</v>
      </c>
      <c r="E51" s="81"/>
      <c r="F51" s="70"/>
      <c r="G51" s="19"/>
      <c r="H51" s="19"/>
      <c r="I51" s="16"/>
      <c r="J51" s="16"/>
    </row>
  </sheetData>
  <mergeCells count="12">
    <mergeCell ref="A1:D1"/>
    <mergeCell ref="A3:D3"/>
    <mergeCell ref="A29:D29"/>
    <mergeCell ref="A36:D36"/>
    <mergeCell ref="A40:B40"/>
    <mergeCell ref="A4:A5"/>
    <mergeCell ref="B4:B5"/>
    <mergeCell ref="C4:D4"/>
    <mergeCell ref="A6:D6"/>
    <mergeCell ref="A17:D17"/>
    <mergeCell ref="A2:B2"/>
    <mergeCell ref="C2:D2"/>
  </mergeCells>
  <conditionalFormatting sqref="G49:H49">
    <cfRule type="cellIs" dxfId="11" priority="4" stopIfTrue="1" operator="equal">
      <formula>0</formula>
    </cfRule>
  </conditionalFormatting>
  <conditionalFormatting sqref="G51:H51">
    <cfRule type="cellIs" dxfId="10" priority="3" stopIfTrue="1" operator="equal">
      <formula>0</formula>
    </cfRule>
  </conditionalFormatting>
  <conditionalFormatting sqref="F43:F48">
    <cfRule type="cellIs" dxfId="9" priority="1" stopIfTrue="1" operator="equal">
      <formula>0</formula>
    </cfRule>
  </conditionalFormatting>
  <conditionalFormatting sqref="C43:C48">
    <cfRule type="cellIs" dxfId="8" priority="2" stopIfTrue="1" operator="equal">
      <formula>0</formula>
    </cfRule>
  </conditionalFormatting>
  <printOptions horizontalCentered="1"/>
  <pageMargins left="0.78740157480314965" right="0.19685039370078741" top="0.78740157480314965" bottom="0.19685039370078741" header="0" footer="0"/>
  <pageSetup paperSize="9" scale="7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60"/>
  <sheetViews>
    <sheetView topLeftCell="I29" zoomScale="80" zoomScaleNormal="80" zoomScaleSheetLayoutView="100" workbookViewId="0">
      <selection activeCell="P38" sqref="P38"/>
    </sheetView>
  </sheetViews>
  <sheetFormatPr defaultColWidth="0" defaultRowHeight="12.75" customHeight="1" zeroHeight="1" x14ac:dyDescent="0.2"/>
  <cols>
    <col min="1" max="1" width="30.28515625" style="25" hidden="1" customWidth="1"/>
    <col min="2" max="3" width="9.140625" style="25" hidden="1" customWidth="1"/>
    <col min="4" max="4" width="23.5703125" style="25" hidden="1" customWidth="1"/>
    <col min="5" max="8" width="9.140625" style="25" hidden="1" customWidth="1"/>
    <col min="9" max="18" width="10.7109375" style="25" customWidth="1"/>
    <col min="19" max="16383" width="0" style="25" hidden="1"/>
    <col min="16384" max="16384" width="1.5703125" style="25" customWidth="1"/>
  </cols>
  <sheetData>
    <row r="1" spans="1:18" ht="24.95" customHeight="1" x14ac:dyDescent="0.2">
      <c r="E1" s="26" t="s">
        <v>27</v>
      </c>
      <c r="F1" s="26" t="s">
        <v>28</v>
      </c>
      <c r="G1" s="26" t="s">
        <v>29</v>
      </c>
      <c r="I1" s="172" t="str">
        <f>Planilha!A1</f>
        <v>ESTADO DE MATO GROSSO DO SUL
PREFEITURA CORGUINHO
Secretaria Municipal de Administração - Departamento de Planejamento</v>
      </c>
      <c r="J1" s="172"/>
      <c r="K1" s="172"/>
      <c r="L1" s="172"/>
      <c r="M1" s="172"/>
      <c r="N1" s="172"/>
      <c r="O1" s="172"/>
      <c r="P1" s="172"/>
      <c r="Q1" s="172"/>
      <c r="R1" s="172"/>
    </row>
    <row r="2" spans="1:18" ht="24.95" customHeight="1" x14ac:dyDescent="0.2">
      <c r="A2" s="25" t="s">
        <v>30</v>
      </c>
      <c r="B2" s="91" t="s">
        <v>31</v>
      </c>
      <c r="C2" s="25" t="str">
        <f t="shared" ref="C2:C47" si="0">CONCATENATE(A2,"-",B2)</f>
        <v>Construção e Reforma de Edifícios-AC</v>
      </c>
      <c r="E2" s="27">
        <v>0.03</v>
      </c>
      <c r="F2" s="27">
        <v>0.04</v>
      </c>
      <c r="G2" s="27">
        <v>5.5E-2</v>
      </c>
      <c r="I2" s="172"/>
      <c r="J2" s="172"/>
      <c r="K2" s="172"/>
      <c r="L2" s="172"/>
      <c r="M2" s="172"/>
      <c r="N2" s="172"/>
      <c r="O2" s="172"/>
      <c r="P2" s="172"/>
      <c r="Q2" s="172"/>
      <c r="R2" s="172"/>
    </row>
    <row r="3" spans="1:18" x14ac:dyDescent="0.2">
      <c r="A3" s="25" t="str">
        <f>A2</f>
        <v>Construção e Reforma de Edifícios</v>
      </c>
      <c r="B3" s="91" t="s">
        <v>32</v>
      </c>
      <c r="C3" s="25" t="str">
        <f t="shared" si="0"/>
        <v>Construção e Reforma de Edifícios-SG</v>
      </c>
      <c r="E3" s="27">
        <v>8.0000000000000002E-3</v>
      </c>
      <c r="F3" s="27">
        <v>8.0000000000000002E-3</v>
      </c>
      <c r="G3" s="27">
        <v>0.01</v>
      </c>
    </row>
    <row r="4" spans="1:18" x14ac:dyDescent="0.2">
      <c r="A4" s="25" t="str">
        <f>A3</f>
        <v>Construção e Reforma de Edifícios</v>
      </c>
      <c r="B4" s="91" t="s">
        <v>33</v>
      </c>
      <c r="C4" s="25" t="str">
        <f t="shared" si="0"/>
        <v>Construção e Reforma de Edifícios-R</v>
      </c>
      <c r="E4" s="27">
        <v>9.7000000000000003E-3</v>
      </c>
      <c r="F4" s="27">
        <v>1.2699999999999999E-2</v>
      </c>
      <c r="G4" s="27">
        <v>1.2699999999999999E-2</v>
      </c>
      <c r="I4" s="154" t="s">
        <v>403</v>
      </c>
      <c r="J4" s="155"/>
      <c r="K4" s="155"/>
      <c r="L4" s="155"/>
      <c r="M4" s="155"/>
      <c r="N4" s="155"/>
      <c r="O4" s="155"/>
      <c r="P4" s="155"/>
      <c r="Q4" s="155"/>
      <c r="R4" s="156"/>
    </row>
    <row r="5" spans="1:18" ht="12.75" customHeight="1" x14ac:dyDescent="0.2">
      <c r="A5" s="25" t="str">
        <f>A4</f>
        <v>Construção e Reforma de Edifícios</v>
      </c>
      <c r="B5" s="91" t="s">
        <v>34</v>
      </c>
      <c r="C5" s="25" t="str">
        <f t="shared" si="0"/>
        <v>Construção e Reforma de Edifícios-DF</v>
      </c>
      <c r="E5" s="27">
        <v>5.8999999999999999E-3</v>
      </c>
      <c r="F5" s="27">
        <v>1.23E-2</v>
      </c>
      <c r="G5" s="27">
        <v>1.3899999999999999E-2</v>
      </c>
      <c r="I5" s="151" t="s">
        <v>35</v>
      </c>
      <c r="J5" s="152"/>
      <c r="K5" s="152"/>
      <c r="L5" s="152"/>
      <c r="M5" s="152"/>
      <c r="N5" s="152"/>
      <c r="O5" s="152"/>
      <c r="P5" s="152"/>
      <c r="Q5" s="152"/>
      <c r="R5" s="153"/>
    </row>
    <row r="6" spans="1:18" ht="6" customHeight="1" x14ac:dyDescent="0.2">
      <c r="A6" s="25" t="str">
        <f>A5</f>
        <v>Construção e Reforma de Edifícios</v>
      </c>
      <c r="B6" s="91" t="s">
        <v>36</v>
      </c>
      <c r="C6" s="25" t="str">
        <f t="shared" si="0"/>
        <v>Construção e Reforma de Edifícios-L</v>
      </c>
      <c r="E6" s="27">
        <v>6.1600000000000002E-2</v>
      </c>
      <c r="F6" s="27">
        <v>7.400000000000001E-2</v>
      </c>
      <c r="G6" s="27">
        <v>8.9600000000000013E-2</v>
      </c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ht="13.5" customHeight="1" x14ac:dyDescent="0.2">
      <c r="A7" s="25" t="str">
        <f>A6</f>
        <v>Construção e Reforma de Edifícios</v>
      </c>
      <c r="B7" s="29" t="s">
        <v>37</v>
      </c>
      <c r="C7" s="25" t="str">
        <f t="shared" si="0"/>
        <v>Construção e Reforma de Edifícios-BDI PAD</v>
      </c>
      <c r="E7" s="27">
        <v>0.2034</v>
      </c>
      <c r="F7" s="27">
        <v>0.22120000000000001</v>
      </c>
      <c r="G7" s="27">
        <v>0.25</v>
      </c>
      <c r="I7" s="154" t="s">
        <v>38</v>
      </c>
      <c r="J7" s="155"/>
      <c r="K7" s="155"/>
      <c r="L7" s="155"/>
      <c r="M7" s="155"/>
      <c r="N7" s="155"/>
      <c r="O7" s="155"/>
      <c r="P7" s="155"/>
      <c r="Q7" s="155"/>
      <c r="R7" s="156"/>
    </row>
    <row r="8" spans="1:18" ht="24.75" customHeight="1" x14ac:dyDescent="0.2">
      <c r="A8" s="25" t="s">
        <v>39</v>
      </c>
      <c r="B8" s="91" t="s">
        <v>31</v>
      </c>
      <c r="C8" s="25" t="str">
        <f t="shared" si="0"/>
        <v>Construção de Praças Urbanas, Rodovias, Ferrovias e recapeamento e pavimentação de vias urbanas-AC</v>
      </c>
      <c r="E8" s="27">
        <v>3.7999999999999999E-2</v>
      </c>
      <c r="F8" s="27">
        <v>4.0099999999999997E-2</v>
      </c>
      <c r="G8" s="27">
        <v>4.6699999999999998E-2</v>
      </c>
      <c r="I8" s="151" t="s">
        <v>402</v>
      </c>
      <c r="J8" s="152"/>
      <c r="K8" s="152"/>
      <c r="L8" s="152"/>
      <c r="M8" s="152"/>
      <c r="N8" s="152"/>
      <c r="O8" s="152"/>
      <c r="P8" s="152"/>
      <c r="Q8" s="152"/>
      <c r="R8" s="153"/>
    </row>
    <row r="9" spans="1:18" ht="6" customHeight="1" x14ac:dyDescent="0.2">
      <c r="A9" s="25" t="s">
        <v>39</v>
      </c>
      <c r="B9" s="91" t="s">
        <v>32</v>
      </c>
      <c r="C9" s="25" t="str">
        <f t="shared" si="0"/>
        <v>Construção de Praças Urbanas, Rodovias, Ferrovias e recapeamento e pavimentação de vias urbanas-SG</v>
      </c>
      <c r="E9" s="27">
        <v>3.2000000000000002E-3</v>
      </c>
      <c r="F9" s="27">
        <v>4.0000000000000001E-3</v>
      </c>
      <c r="G9" s="27">
        <v>7.4000000000000003E-3</v>
      </c>
      <c r="I9" s="28"/>
      <c r="J9" s="28"/>
      <c r="K9" s="28"/>
      <c r="L9" s="28"/>
      <c r="M9" s="28"/>
      <c r="N9" s="28"/>
      <c r="O9" s="28"/>
      <c r="P9" s="28"/>
      <c r="Q9" s="28"/>
      <c r="R9" s="28"/>
    </row>
    <row r="10" spans="1:18" x14ac:dyDescent="0.2">
      <c r="A10" s="25" t="s">
        <v>39</v>
      </c>
      <c r="B10" s="91" t="s">
        <v>33</v>
      </c>
      <c r="C10" s="25" t="str">
        <f t="shared" si="0"/>
        <v>Construção de Praças Urbanas, Rodovias, Ferrovias e recapeamento e pavimentação de vias urbanas-R</v>
      </c>
      <c r="E10" s="27">
        <v>5.0000000000000001E-3</v>
      </c>
      <c r="F10" s="27">
        <v>5.6000000000000008E-3</v>
      </c>
      <c r="G10" s="27">
        <v>9.7000000000000003E-3</v>
      </c>
      <c r="I10" s="154" t="s">
        <v>40</v>
      </c>
      <c r="J10" s="155"/>
      <c r="K10" s="155"/>
      <c r="L10" s="155"/>
      <c r="M10" s="155"/>
      <c r="N10" s="155"/>
      <c r="O10" s="155"/>
      <c r="P10" s="155"/>
      <c r="Q10" s="154" t="s">
        <v>41</v>
      </c>
      <c r="R10" s="156"/>
    </row>
    <row r="11" spans="1:18" x14ac:dyDescent="0.2">
      <c r="A11" s="25" t="s">
        <v>39</v>
      </c>
      <c r="B11" s="91" t="s">
        <v>34</v>
      </c>
      <c r="C11" s="25" t="str">
        <f t="shared" si="0"/>
        <v>Construção de Praças Urbanas, Rodovias, Ferrovias e recapeamento e pavimentação de vias urbanas-DF</v>
      </c>
      <c r="E11" s="27">
        <v>1.0200000000000001E-2</v>
      </c>
      <c r="F11" s="27">
        <v>1.11E-2</v>
      </c>
      <c r="G11" s="27">
        <v>1.21E-2</v>
      </c>
      <c r="I11" s="157" t="s">
        <v>30</v>
      </c>
      <c r="J11" s="158"/>
      <c r="K11" s="158"/>
      <c r="L11" s="158"/>
      <c r="M11" s="158"/>
      <c r="N11" s="158"/>
      <c r="O11" s="158"/>
      <c r="P11" s="159"/>
      <c r="Q11" s="160" t="s">
        <v>42</v>
      </c>
      <c r="R11" s="161"/>
    </row>
    <row r="12" spans="1:18" x14ac:dyDescent="0.2">
      <c r="A12" s="25" t="s">
        <v>39</v>
      </c>
      <c r="B12" s="91" t="s">
        <v>36</v>
      </c>
      <c r="C12" s="25" t="str">
        <f t="shared" si="0"/>
        <v>Construção de Praças Urbanas, Rodovias, Ferrovias e recapeamento e pavimentação de vias urbanas-L</v>
      </c>
      <c r="E12" s="27">
        <v>6.6400000000000001E-2</v>
      </c>
      <c r="F12" s="27">
        <v>7.2999999999999995E-2</v>
      </c>
      <c r="G12" s="27">
        <v>8.6899999999999991E-2</v>
      </c>
    </row>
    <row r="13" spans="1:18" ht="15" customHeight="1" x14ac:dyDescent="0.2">
      <c r="A13" s="25" t="s">
        <v>39</v>
      </c>
      <c r="B13" s="29" t="s">
        <v>37</v>
      </c>
      <c r="C13" s="25" t="str">
        <f t="shared" si="0"/>
        <v>Construção de Praças Urbanas, Rodovias, Ferrovias e recapeamento e pavimentação de vias urbanas-BDI PAD</v>
      </c>
      <c r="E13" s="27">
        <v>0.19600000000000001</v>
      </c>
      <c r="F13" s="27">
        <v>0.2097</v>
      </c>
      <c r="G13" s="27">
        <v>0.24230000000000002</v>
      </c>
      <c r="I13" s="162" t="s">
        <v>43</v>
      </c>
      <c r="J13" s="162"/>
      <c r="K13" s="162"/>
      <c r="L13" s="162"/>
      <c r="M13" s="162"/>
      <c r="N13" s="162"/>
      <c r="O13" s="162"/>
      <c r="P13" s="162"/>
      <c r="Q13" s="163">
        <v>1</v>
      </c>
      <c r="R13" s="163"/>
    </row>
    <row r="14" spans="1:18" ht="15" customHeight="1" x14ac:dyDescent="0.2">
      <c r="A14" s="25" t="s">
        <v>44</v>
      </c>
      <c r="B14" s="91" t="s">
        <v>31</v>
      </c>
      <c r="C14" s="25" t="str">
        <f t="shared" si="0"/>
        <v>Construção de Redes de Abastecimento de Água, Coleta de Esgoto-AC</v>
      </c>
      <c r="E14" s="27">
        <v>3.4300000000000004E-2</v>
      </c>
      <c r="F14" s="27">
        <v>4.9299999999999997E-2</v>
      </c>
      <c r="G14" s="27">
        <v>6.7099999999999993E-2</v>
      </c>
      <c r="I14" s="164" t="s">
        <v>45</v>
      </c>
      <c r="J14" s="164"/>
      <c r="K14" s="164"/>
      <c r="L14" s="164"/>
      <c r="M14" s="164"/>
      <c r="N14" s="164"/>
      <c r="O14" s="164"/>
      <c r="P14" s="164"/>
      <c r="Q14" s="163">
        <v>0.05</v>
      </c>
      <c r="R14" s="163"/>
    </row>
    <row r="15" spans="1:18" x14ac:dyDescent="0.2">
      <c r="A15" s="25" t="str">
        <f>A14</f>
        <v>Construção de Redes de Abastecimento de Água, Coleta de Esgoto</v>
      </c>
      <c r="B15" s="91" t="s">
        <v>32</v>
      </c>
      <c r="C15" s="25" t="str">
        <f t="shared" si="0"/>
        <v>Construção de Redes de Abastecimento de Água, Coleta de Esgoto-SG</v>
      </c>
      <c r="E15" s="27">
        <v>2.8000000000000004E-3</v>
      </c>
      <c r="F15" s="27">
        <v>4.8999999999999998E-3</v>
      </c>
      <c r="G15" s="27">
        <v>7.4999999999999997E-3</v>
      </c>
    </row>
    <row r="16" spans="1:18" ht="15" x14ac:dyDescent="0.25">
      <c r="B16" s="91"/>
      <c r="E16" s="27"/>
      <c r="F16" s="27"/>
      <c r="G16" s="27"/>
      <c r="I16" s="165" t="s">
        <v>46</v>
      </c>
      <c r="J16" s="165"/>
      <c r="K16" s="165"/>
      <c r="L16" s="165"/>
      <c r="M16" s="165" t="s">
        <v>47</v>
      </c>
      <c r="N16" s="166" t="s">
        <v>48</v>
      </c>
      <c r="O16" s="166" t="s">
        <v>49</v>
      </c>
      <c r="P16" s="167" t="s">
        <v>50</v>
      </c>
      <c r="Q16" s="167"/>
      <c r="R16" s="167"/>
    </row>
    <row r="17" spans="1:18" ht="15" x14ac:dyDescent="0.2">
      <c r="A17" s="25" t="str">
        <f>A15</f>
        <v>Construção de Redes de Abastecimento de Água, Coleta de Esgoto</v>
      </c>
      <c r="B17" s="91" t="s">
        <v>33</v>
      </c>
      <c r="C17" s="25" t="str">
        <f t="shared" si="0"/>
        <v>Construção de Redes de Abastecimento de Água, Coleta de Esgoto-R</v>
      </c>
      <c r="E17" s="27">
        <v>0.01</v>
      </c>
      <c r="F17" s="27">
        <v>1.3899999999999999E-2</v>
      </c>
      <c r="G17" s="27">
        <v>1.7399999999999999E-2</v>
      </c>
      <c r="I17" s="165"/>
      <c r="J17" s="165"/>
      <c r="K17" s="165"/>
      <c r="L17" s="165"/>
      <c r="M17" s="165"/>
      <c r="N17" s="166"/>
      <c r="O17" s="166"/>
      <c r="P17" s="30" t="s">
        <v>51</v>
      </c>
      <c r="Q17" s="30" t="s">
        <v>52</v>
      </c>
      <c r="R17" s="31" t="s">
        <v>53</v>
      </c>
    </row>
    <row r="18" spans="1:18" ht="30.75" customHeight="1" x14ac:dyDescent="0.2">
      <c r="A18" s="25" t="str">
        <f>A17</f>
        <v>Construção de Redes de Abastecimento de Água, Coleta de Esgoto</v>
      </c>
      <c r="B18" s="91" t="s">
        <v>34</v>
      </c>
      <c r="C18" s="25" t="str">
        <f t="shared" si="0"/>
        <v>Construção de Redes de Abastecimento de Água, Coleta de Esgoto-DF</v>
      </c>
      <c r="E18" s="27">
        <v>9.3999999999999986E-3</v>
      </c>
      <c r="F18" s="27">
        <v>9.8999999999999991E-3</v>
      </c>
      <c r="G18" s="27">
        <v>1.1699999999999999E-2</v>
      </c>
      <c r="I18" s="168" t="str">
        <f>IF($I$11=$A$56,"Encargos Sociais incidentes sobre a mão de obra","Administração Central")</f>
        <v>Administração Central</v>
      </c>
      <c r="J18" s="168"/>
      <c r="K18" s="168"/>
      <c r="L18" s="168"/>
      <c r="M18" s="32" t="str">
        <f>IF($I$11=$A$56,"K1","AC")</f>
        <v>AC</v>
      </c>
      <c r="N18" s="33">
        <v>3.7999999999999999E-2</v>
      </c>
      <c r="O18" s="34" t="s">
        <v>54</v>
      </c>
      <c r="P18" s="35">
        <f>VLOOKUP(CONCATENATE(I$11,"-",M18),$C$2:$G$47,3,FALSE)</f>
        <v>0.03</v>
      </c>
      <c r="Q18" s="35">
        <f>VLOOKUP(CONCATENATE(I$11,"-",M18),$C$2:$G$47,4,FALSE)</f>
        <v>0.04</v>
      </c>
      <c r="R18" s="35">
        <f>VLOOKUP(CONCATENATE(I$11,"-",M18),$C$2:$G$47,5,FALSE)</f>
        <v>5.5E-2</v>
      </c>
    </row>
    <row r="19" spans="1:18" ht="30.75" customHeight="1" x14ac:dyDescent="0.2">
      <c r="A19" s="25" t="str">
        <f>A18</f>
        <v>Construção de Redes de Abastecimento de Água, Coleta de Esgoto</v>
      </c>
      <c r="B19" s="91" t="s">
        <v>36</v>
      </c>
      <c r="C19" s="25" t="str">
        <f t="shared" si="0"/>
        <v>Construção de Redes de Abastecimento de Água, Coleta de Esgoto-L</v>
      </c>
      <c r="E19" s="27">
        <v>6.7400000000000002E-2</v>
      </c>
      <c r="F19" s="27">
        <v>8.0399999999999985E-2</v>
      </c>
      <c r="G19" s="27">
        <v>9.4E-2</v>
      </c>
      <c r="I19" s="168" t="str">
        <f>IF($I$11=$A$56,"Administração Central da empresa ou consultoria - overhead","Seguro e Garantia")</f>
        <v>Seguro e Garantia</v>
      </c>
      <c r="J19" s="168"/>
      <c r="K19" s="168"/>
      <c r="L19" s="168"/>
      <c r="M19" s="32" t="str">
        <f>IF($I$11=$A$56,"K2","SG")</f>
        <v>SG</v>
      </c>
      <c r="N19" s="33">
        <v>3.2000000000000002E-3</v>
      </c>
      <c r="O19" s="34" t="s">
        <v>54</v>
      </c>
      <c r="P19" s="35">
        <f>VLOOKUP(CONCATENATE(I$11,"-",M19),$C$2:$G$47,3,FALSE)</f>
        <v>8.0000000000000002E-3</v>
      </c>
      <c r="Q19" s="35">
        <f>VLOOKUP(CONCATENATE(I$11,"-",M19),$C$2:$G$47,4,FALSE)</f>
        <v>8.0000000000000002E-3</v>
      </c>
      <c r="R19" s="35">
        <f>VLOOKUP(CONCATENATE(I$11,"-",M19),$C$2:$G$47,5,FALSE)</f>
        <v>0.01</v>
      </c>
    </row>
    <row r="20" spans="1:18" ht="30.75" customHeight="1" x14ac:dyDescent="0.2">
      <c r="A20" s="25" t="str">
        <f>A19</f>
        <v>Construção de Redes de Abastecimento de Água, Coleta de Esgoto</v>
      </c>
      <c r="B20" s="29" t="s">
        <v>37</v>
      </c>
      <c r="C20" s="25" t="str">
        <f t="shared" si="0"/>
        <v>Construção de Redes de Abastecimento de Água, Coleta de Esgoto-BDI PAD</v>
      </c>
      <c r="E20" s="27">
        <v>0.20760000000000001</v>
      </c>
      <c r="F20" s="27">
        <v>0.24179999999999999</v>
      </c>
      <c r="G20" s="27">
        <v>0.26440000000000002</v>
      </c>
      <c r="I20" s="168" t="str">
        <f>IF($I$11=$A$56,"","Risco")</f>
        <v>Risco</v>
      </c>
      <c r="J20" s="168"/>
      <c r="K20" s="168"/>
      <c r="L20" s="168"/>
      <c r="M20" s="32" t="str">
        <f>IF($I$11=$A$56,"","R")</f>
        <v>R</v>
      </c>
      <c r="N20" s="33">
        <v>5.0000000000000001E-3</v>
      </c>
      <c r="O20" s="34" t="s">
        <v>54</v>
      </c>
      <c r="P20" s="35">
        <f>VLOOKUP(CONCATENATE(I$11,"-",M20),$C$2:$G$47,3,FALSE)</f>
        <v>9.7000000000000003E-3</v>
      </c>
      <c r="Q20" s="35">
        <f>VLOOKUP(CONCATENATE(I$11,"-",M20),$C$2:$G$47,4,FALSE)</f>
        <v>1.2699999999999999E-2</v>
      </c>
      <c r="R20" s="35">
        <f>VLOOKUP(CONCATENATE(I$11,"-",M20),$C$2:$G$47,5,FALSE)</f>
        <v>1.2699999999999999E-2</v>
      </c>
    </row>
    <row r="21" spans="1:18" ht="30.75" customHeight="1" x14ac:dyDescent="0.2">
      <c r="A21" s="25" t="s">
        <v>55</v>
      </c>
      <c r="B21" s="91" t="s">
        <v>31</v>
      </c>
      <c r="C21" s="25" t="str">
        <f t="shared" si="0"/>
        <v>Construção e Manutenção de Estações e Redes de Distribuição de Energia Elétrica-AC</v>
      </c>
      <c r="E21" s="27">
        <v>5.2900000000000003E-2</v>
      </c>
      <c r="F21" s="27">
        <v>5.9200000000000003E-2</v>
      </c>
      <c r="G21" s="27">
        <v>7.9299999999999995E-2</v>
      </c>
      <c r="I21" s="168" t="str">
        <f>IF($I$11=$A$56,"","Despesas Financeiras")</f>
        <v>Despesas Financeiras</v>
      </c>
      <c r="J21" s="168"/>
      <c r="K21" s="168"/>
      <c r="L21" s="168"/>
      <c r="M21" s="32" t="str">
        <f>IF($I$11=$A$56,"","DF")</f>
        <v>DF</v>
      </c>
      <c r="N21" s="33">
        <v>1.0200000000000001E-2</v>
      </c>
      <c r="O21" s="34" t="s">
        <v>54</v>
      </c>
      <c r="P21" s="35">
        <f>VLOOKUP(CONCATENATE(I$11,"-",M21),$C$2:$G$47,3,FALSE)</f>
        <v>5.8999999999999999E-3</v>
      </c>
      <c r="Q21" s="35">
        <f>VLOOKUP(CONCATENATE(I$11,"-",M21),$C$2:$G$47,4,FALSE)</f>
        <v>1.23E-2</v>
      </c>
      <c r="R21" s="35">
        <f>VLOOKUP(CONCATENATE(I$11,"-",M21),$C$2:$G$47,5,FALSE)</f>
        <v>1.3899999999999999E-2</v>
      </c>
    </row>
    <row r="22" spans="1:18" ht="30.75" customHeight="1" x14ac:dyDescent="0.2">
      <c r="A22" s="25" t="str">
        <f>A21</f>
        <v>Construção e Manutenção de Estações e Redes de Distribuição de Energia Elétrica</v>
      </c>
      <c r="B22" s="91" t="s">
        <v>32</v>
      </c>
      <c r="C22" s="25" t="str">
        <f t="shared" si="0"/>
        <v>Construção e Manutenção de Estações e Redes de Distribuição de Energia Elétrica-SG</v>
      </c>
      <c r="E22" s="27">
        <v>2.5000000000000001E-3</v>
      </c>
      <c r="F22" s="27">
        <v>5.1000000000000004E-3</v>
      </c>
      <c r="G22" s="27">
        <v>5.6000000000000008E-3</v>
      </c>
      <c r="I22" s="168" t="str">
        <f>IF($I$11=$A$56,"Margem bruta da empresa de consultoria","Lucro")</f>
        <v>Lucro</v>
      </c>
      <c r="J22" s="168"/>
      <c r="K22" s="168"/>
      <c r="L22" s="168"/>
      <c r="M22" s="32" t="str">
        <f>IF($I$11=$A$56,"K3","L")</f>
        <v>L</v>
      </c>
      <c r="N22" s="33">
        <v>6.6400000000000001E-2</v>
      </c>
      <c r="O22" s="34" t="s">
        <v>54</v>
      </c>
      <c r="P22" s="35">
        <f>VLOOKUP(CONCATENATE(I$11,"-",M22),$C$2:$G$47,3,FALSE)</f>
        <v>6.1600000000000002E-2</v>
      </c>
      <c r="Q22" s="35">
        <f>VLOOKUP(CONCATENATE(I$11,"-",M22),$C$2:$G$47,4,FALSE)</f>
        <v>7.400000000000001E-2</v>
      </c>
      <c r="R22" s="35">
        <f>VLOOKUP(CONCATENATE(I$11,"-",M22),$C$2:$G$47,5,FALSE)</f>
        <v>8.9600000000000013E-2</v>
      </c>
    </row>
    <row r="23" spans="1:18" ht="30.75" customHeight="1" x14ac:dyDescent="0.2">
      <c r="A23" s="25" t="str">
        <f>A22</f>
        <v>Construção e Manutenção de Estações e Redes de Distribuição de Energia Elétrica</v>
      </c>
      <c r="B23" s="91" t="s">
        <v>33</v>
      </c>
      <c r="C23" s="25" t="str">
        <f t="shared" si="0"/>
        <v>Construção e Manutenção de Estações e Redes de Distribuição de Energia Elétrica-R</v>
      </c>
      <c r="E23" s="27">
        <v>0.01</v>
      </c>
      <c r="F23" s="27">
        <v>1.4800000000000001E-2</v>
      </c>
      <c r="G23" s="27">
        <v>1.9699999999999999E-2</v>
      </c>
      <c r="I23" s="171" t="s">
        <v>56</v>
      </c>
      <c r="J23" s="171"/>
      <c r="K23" s="171"/>
      <c r="L23" s="171"/>
      <c r="M23" s="32" t="s">
        <v>57</v>
      </c>
      <c r="N23" s="33">
        <v>3.6499999999999998E-2</v>
      </c>
      <c r="O23" s="34" t="s">
        <v>54</v>
      </c>
      <c r="P23" s="35">
        <v>3.6499999999999998E-2</v>
      </c>
      <c r="Q23" s="35">
        <v>3.6499999999999998E-2</v>
      </c>
      <c r="R23" s="35">
        <v>3.6499999999999998E-2</v>
      </c>
    </row>
    <row r="24" spans="1:18" ht="30.75" customHeight="1" x14ac:dyDescent="0.2">
      <c r="A24" s="25" t="str">
        <f>A23</f>
        <v>Construção e Manutenção de Estações e Redes de Distribuição de Energia Elétrica</v>
      </c>
      <c r="B24" s="91" t="s">
        <v>34</v>
      </c>
      <c r="C24" s="25" t="str">
        <f t="shared" si="0"/>
        <v>Construção e Manutenção de Estações e Redes de Distribuição de Energia Elétrica-DF</v>
      </c>
      <c r="E24" s="27">
        <v>1.01E-2</v>
      </c>
      <c r="F24" s="27">
        <v>1.0700000000000001E-2</v>
      </c>
      <c r="G24" s="27">
        <v>1.11E-2</v>
      </c>
      <c r="I24" s="168" t="s">
        <v>58</v>
      </c>
      <c r="J24" s="168"/>
      <c r="K24" s="168"/>
      <c r="L24" s="168"/>
      <c r="M24" s="32" t="s">
        <v>59</v>
      </c>
      <c r="N24" s="35">
        <f>IF(I11&lt;&gt;A55,Q14*Q13,0)</f>
        <v>0.05</v>
      </c>
      <c r="O24" s="34" t="s">
        <v>54</v>
      </c>
      <c r="P24" s="35">
        <v>0</v>
      </c>
      <c r="Q24" s="35">
        <v>2.5000000000000001E-2</v>
      </c>
      <c r="R24" s="35">
        <v>0.05</v>
      </c>
    </row>
    <row r="25" spans="1:18" ht="45.75" customHeight="1" x14ac:dyDescent="0.2">
      <c r="A25" s="25" t="str">
        <f>A24</f>
        <v>Construção e Manutenção de Estações e Redes de Distribuição de Energia Elétrica</v>
      </c>
      <c r="B25" s="91" t="s">
        <v>36</v>
      </c>
      <c r="C25" s="25" t="str">
        <f t="shared" si="0"/>
        <v>Construção e Manutenção de Estações e Redes de Distribuição de Energia Elétrica-L</v>
      </c>
      <c r="E25" s="27">
        <v>0.08</v>
      </c>
      <c r="F25" s="27">
        <v>8.3100000000000007E-2</v>
      </c>
      <c r="G25" s="27">
        <v>9.5100000000000004E-2</v>
      </c>
      <c r="I25" s="168" t="s">
        <v>60</v>
      </c>
      <c r="J25" s="168"/>
      <c r="K25" s="168"/>
      <c r="L25" s="168"/>
      <c r="M25" s="32" t="s">
        <v>61</v>
      </c>
      <c r="N25" s="35">
        <f>IF(Q11="Sim",4.5%,0%)</f>
        <v>4.4999999999999998E-2</v>
      </c>
      <c r="O25" s="34" t="str">
        <f>IF(AND(N25&gt;=P25, N25&lt;=R25), "OK", "Não OK")</f>
        <v>OK</v>
      </c>
      <c r="P25" s="36">
        <v>0</v>
      </c>
      <c r="Q25" s="36">
        <v>4.4999999999999998E-2</v>
      </c>
      <c r="R25" s="36">
        <v>4.4999999999999998E-2</v>
      </c>
    </row>
    <row r="26" spans="1:18" ht="33" customHeight="1" x14ac:dyDescent="0.2">
      <c r="A26" s="25" t="str">
        <f>A25</f>
        <v>Construção e Manutenção de Estações e Redes de Distribuição de Energia Elétrica</v>
      </c>
      <c r="B26" s="29" t="s">
        <v>37</v>
      </c>
      <c r="C26" s="25" t="str">
        <f t="shared" si="0"/>
        <v>Construção e Manutenção de Estações e Redes de Distribuição de Energia Elétrica-BDI PAD</v>
      </c>
      <c r="E26" s="27">
        <v>0.24</v>
      </c>
      <c r="F26" s="27">
        <v>0.25840000000000002</v>
      </c>
      <c r="G26" s="27">
        <v>0.27860000000000001</v>
      </c>
      <c r="I26" s="168" t="s">
        <v>62</v>
      </c>
      <c r="J26" s="168"/>
      <c r="K26" s="168"/>
      <c r="L26" s="168"/>
      <c r="M26" s="37" t="s">
        <v>37</v>
      </c>
      <c r="N26" s="35">
        <f>ROUND((((1+N18+N19+N20)*(1+N21)*(1+N22)/(1-(N23+N24)))-1),4)</f>
        <v>0.23380000000000001</v>
      </c>
      <c r="O26" s="34" t="str">
        <f>IF(OR($I$11=$A$56,AND(N26&gt;=P26, N26&lt;=R26)), "OK", "NÃO OK")</f>
        <v>OK</v>
      </c>
      <c r="P26" s="35">
        <f>VLOOKUP(CONCATENATE($I$11,"-",$M26),$C$2:$G$47,3,FALSE)</f>
        <v>0.2034</v>
      </c>
      <c r="Q26" s="35">
        <f>VLOOKUP(CONCATENATE($I$11,"-",$M26),$C$2:$G$47,4,FALSE)</f>
        <v>0.22120000000000001</v>
      </c>
      <c r="R26" s="35">
        <f>VLOOKUP(CONCATENATE($I$11,"-",$M26),$C$2:$G$47,5,FALSE)</f>
        <v>0.25</v>
      </c>
    </row>
    <row r="27" spans="1:18" ht="30" customHeight="1" x14ac:dyDescent="0.2">
      <c r="A27" s="25" t="s">
        <v>63</v>
      </c>
      <c r="B27" s="91" t="s">
        <v>31</v>
      </c>
      <c r="C27" s="25" t="str">
        <f t="shared" si="0"/>
        <v>Obras Portuárias, Marítimas e Fluviais-AC</v>
      </c>
      <c r="E27" s="27">
        <v>0.04</v>
      </c>
      <c r="F27" s="27">
        <v>5.5199999999999999E-2</v>
      </c>
      <c r="G27" s="27">
        <v>7.85E-2</v>
      </c>
      <c r="I27" s="174" t="s">
        <v>64</v>
      </c>
      <c r="J27" s="174"/>
      <c r="K27" s="174"/>
      <c r="L27" s="174"/>
      <c r="M27" s="111" t="s">
        <v>65</v>
      </c>
      <c r="N27" s="112">
        <f>ROUND((((1+N18+N19+N20)*(1+N21)*(1+N22)/(1-(N23+N24+N25)))-1),4)</f>
        <v>0.29770000000000002</v>
      </c>
      <c r="O27" s="113" t="str">
        <f>IF(Q11&lt;&gt;"Sim","",IF(COUNTIF($O$18:$O$26,"NÃO OK")&gt;0,"NÃO OK","OK"))</f>
        <v>OK</v>
      </c>
      <c r="P27" s="175"/>
      <c r="Q27" s="175"/>
      <c r="R27" s="175"/>
    </row>
    <row r="28" spans="1:18" x14ac:dyDescent="0.2">
      <c r="A28" s="25" t="str">
        <f>A27</f>
        <v>Obras Portuárias, Marítimas e Fluviais</v>
      </c>
      <c r="B28" s="91" t="s">
        <v>32</v>
      </c>
      <c r="C28" s="25" t="str">
        <f t="shared" si="0"/>
        <v>Obras Portuárias, Marítimas e Fluviais-SG</v>
      </c>
      <c r="E28" s="27">
        <v>8.1000000000000013E-3</v>
      </c>
      <c r="F28" s="27">
        <v>1.2199999999999999E-2</v>
      </c>
      <c r="G28" s="27">
        <v>1.9900000000000001E-2</v>
      </c>
    </row>
    <row r="29" spans="1:18" ht="27.75" customHeight="1" x14ac:dyDescent="0.2">
      <c r="A29" s="25" t="str">
        <f>A28</f>
        <v>Obras Portuárias, Marítimas e Fluviais</v>
      </c>
      <c r="B29" s="91" t="s">
        <v>33</v>
      </c>
      <c r="C29" s="25" t="str">
        <f t="shared" si="0"/>
        <v>Obras Portuárias, Marítimas e Fluviais-R</v>
      </c>
      <c r="E29" s="27">
        <v>1.46E-2</v>
      </c>
      <c r="F29" s="27">
        <v>2.3199999999999998E-2</v>
      </c>
      <c r="G29" s="27">
        <v>3.1600000000000003E-2</v>
      </c>
      <c r="I29" s="176" t="s">
        <v>66</v>
      </c>
      <c r="J29" s="176"/>
      <c r="K29" s="176"/>
      <c r="L29" s="176"/>
      <c r="M29" s="176"/>
      <c r="N29" s="176"/>
      <c r="O29" s="176"/>
      <c r="P29" s="176"/>
      <c r="Q29" s="176"/>
      <c r="R29" s="176"/>
    </row>
    <row r="30" spans="1:18" ht="27.75" customHeight="1" x14ac:dyDescent="0.25">
      <c r="B30" s="91"/>
      <c r="E30" s="27"/>
      <c r="F30" s="27"/>
      <c r="G30" s="27"/>
      <c r="I30" s="92"/>
      <c r="J30" s="92"/>
      <c r="K30" s="92"/>
      <c r="L30" s="177" t="str">
        <f>IF(Q11="Sim","BDI.DES =","BDI.PAD =")</f>
        <v>BDI.DES =</v>
      </c>
      <c r="M30" s="178" t="str">
        <f>IF($I$11=$A$56,"(1+K1+K2)*(1+K3)","(1+AC + S + R + G)*(1 + DF)*(1+L)")</f>
        <v>(1+AC + S + R + G)*(1 + DF)*(1+L)</v>
      </c>
      <c r="N30" s="178"/>
      <c r="O30" s="178"/>
      <c r="P30" s="179" t="s">
        <v>67</v>
      </c>
      <c r="Q30" s="92"/>
      <c r="R30" s="92"/>
    </row>
    <row r="31" spans="1:18" ht="27.75" customHeight="1" x14ac:dyDescent="0.2">
      <c r="B31" s="91"/>
      <c r="E31" s="27"/>
      <c r="F31" s="27"/>
      <c r="G31" s="27"/>
      <c r="I31" s="92"/>
      <c r="J31" s="92"/>
      <c r="K31" s="92"/>
      <c r="L31" s="177"/>
      <c r="M31" s="181" t="str">
        <f>IF(Q11="Sim","(1-CP-ISS-CRPB)","(1-CP-ISS)")</f>
        <v>(1-CP-ISS-CRPB)</v>
      </c>
      <c r="N31" s="181"/>
      <c r="O31" s="181"/>
      <c r="P31" s="180"/>
      <c r="Q31" s="92"/>
      <c r="R31" s="92"/>
    </row>
    <row r="32" spans="1:18" ht="20.100000000000001" customHeight="1" x14ac:dyDescent="0.2">
      <c r="A32" s="25" t="str">
        <f>A29</f>
        <v>Obras Portuárias, Marítimas e Fluviais</v>
      </c>
      <c r="B32" s="91" t="s">
        <v>34</v>
      </c>
      <c r="C32" s="25" t="str">
        <f t="shared" si="0"/>
        <v>Obras Portuárias, Marítimas e Fluviais-DF</v>
      </c>
      <c r="E32" s="27">
        <v>9.3999999999999986E-3</v>
      </c>
      <c r="F32" s="27">
        <v>1.0200000000000001E-2</v>
      </c>
      <c r="G32" s="27">
        <v>1.3300000000000001E-2</v>
      </c>
      <c r="I32" s="38"/>
      <c r="J32" s="38"/>
      <c r="K32" s="38"/>
      <c r="L32" s="38"/>
      <c r="M32" s="38"/>
      <c r="N32" s="38"/>
      <c r="O32" s="38"/>
      <c r="P32" s="38"/>
      <c r="Q32" s="38"/>
      <c r="R32" s="38"/>
    </row>
    <row r="33" spans="1:18" ht="50.1" customHeight="1" x14ac:dyDescent="0.2">
      <c r="A33" s="25" t="str">
        <f>A32</f>
        <v>Obras Portuárias, Marítimas e Fluviais</v>
      </c>
      <c r="B33" s="91" t="s">
        <v>36</v>
      </c>
      <c r="C33" s="25" t="str">
        <f t="shared" si="0"/>
        <v>Obras Portuárias, Marítimas e Fluviais-L</v>
      </c>
      <c r="E33" s="27">
        <v>7.1399999999999991E-2</v>
      </c>
      <c r="F33" s="27">
        <v>8.4000000000000005E-2</v>
      </c>
      <c r="G33" s="27">
        <v>0.1043</v>
      </c>
      <c r="I33" s="148" t="str">
        <f>CONCATENATE("Declaro para os devidos fins que, conforme legislação tributária municipal, a base de cálculo para ",I11,", é de ",Q13*100,"%, com a respectiva alíquota de ",Q14*100,"%.")</f>
        <v>Declaro para os devidos fins que, conforme legislação tributária municipal, a base de cálculo para Construção e Reforma de Edifícios, é de 100%, com a respectiva alíquota de 5%.</v>
      </c>
      <c r="J33" s="148"/>
      <c r="K33" s="148"/>
      <c r="L33" s="148"/>
      <c r="M33" s="148"/>
      <c r="N33" s="148"/>
      <c r="O33" s="148"/>
      <c r="P33" s="148"/>
      <c r="Q33" s="148"/>
      <c r="R33" s="148"/>
    </row>
    <row r="34" spans="1:18" ht="22.5" customHeight="1" x14ac:dyDescent="0.2">
      <c r="A34" s="25" t="str">
        <f>A33</f>
        <v>Obras Portuárias, Marítimas e Fluviais</v>
      </c>
      <c r="B34" s="29" t="s">
        <v>37</v>
      </c>
      <c r="C34" s="25" t="str">
        <f t="shared" si="0"/>
        <v>Obras Portuárias, Marítimas e Fluviais-BDI PAD</v>
      </c>
      <c r="E34" s="27">
        <v>0.22800000000000001</v>
      </c>
      <c r="F34" s="27">
        <v>0.27479999999999999</v>
      </c>
      <c r="G34" s="27">
        <v>0.3095</v>
      </c>
    </row>
    <row r="35" spans="1:18" x14ac:dyDescent="0.2">
      <c r="B35" s="29"/>
      <c r="E35" s="27"/>
      <c r="F35" s="27"/>
      <c r="G35" s="27"/>
    </row>
    <row r="36" spans="1:18" x14ac:dyDescent="0.2">
      <c r="A36" s="25" t="s">
        <v>68</v>
      </c>
      <c r="B36" s="91" t="s">
        <v>31</v>
      </c>
      <c r="C36" s="25" t="str">
        <f t="shared" si="0"/>
        <v>Fornecimento de Materiais e Equipamentos-AC</v>
      </c>
      <c r="E36" s="27">
        <v>1.4999999999999999E-2</v>
      </c>
      <c r="F36" s="27">
        <v>3.4500000000000003E-2</v>
      </c>
      <c r="G36" s="27">
        <v>4.4900000000000002E-2</v>
      </c>
      <c r="I36" s="170" t="s">
        <v>69</v>
      </c>
      <c r="J36" s="170"/>
      <c r="K36" s="170"/>
      <c r="L36" s="170"/>
      <c r="P36" s="39" t="s">
        <v>70</v>
      </c>
    </row>
    <row r="37" spans="1:18" x14ac:dyDescent="0.2">
      <c r="A37" s="25" t="str">
        <f>A36</f>
        <v>Fornecimento de Materiais e Equipamentos</v>
      </c>
      <c r="B37" s="91" t="s">
        <v>32</v>
      </c>
      <c r="C37" s="25" t="str">
        <f t="shared" si="0"/>
        <v>Fornecimento de Materiais e Equipamentos-SG</v>
      </c>
      <c r="E37" s="27">
        <v>3.0000000000000001E-3</v>
      </c>
      <c r="F37" s="27">
        <v>4.7999999999999996E-3</v>
      </c>
      <c r="G37" s="27">
        <v>8.199999999999999E-3</v>
      </c>
      <c r="I37" s="169" t="s">
        <v>71</v>
      </c>
      <c r="J37" s="169"/>
      <c r="K37" s="169"/>
      <c r="L37" s="169"/>
      <c r="N37" s="40"/>
      <c r="P37" s="149" t="s">
        <v>406</v>
      </c>
      <c r="Q37" s="149"/>
      <c r="R37" s="149"/>
    </row>
    <row r="38" spans="1:18" x14ac:dyDescent="0.2">
      <c r="A38" s="25" t="str">
        <f>A37</f>
        <v>Fornecimento de Materiais e Equipamentos</v>
      </c>
      <c r="B38" s="91" t="s">
        <v>33</v>
      </c>
      <c r="C38" s="25" t="str">
        <f t="shared" si="0"/>
        <v>Fornecimento de Materiais e Equipamentos-R</v>
      </c>
      <c r="E38" s="27">
        <v>5.6000000000000008E-3</v>
      </c>
      <c r="F38" s="27">
        <v>8.5000000000000006E-3</v>
      </c>
      <c r="G38" s="27">
        <v>8.8999999999999999E-3</v>
      </c>
    </row>
    <row r="39" spans="1:18" ht="31.5" customHeight="1" x14ac:dyDescent="0.2">
      <c r="A39" s="25" t="str">
        <f>A38</f>
        <v>Fornecimento de Materiais e Equipamentos</v>
      </c>
      <c r="B39" s="91" t="s">
        <v>34</v>
      </c>
      <c r="C39" s="25" t="str">
        <f t="shared" si="0"/>
        <v>Fornecimento de Materiais e Equipamentos-DF</v>
      </c>
      <c r="E39" s="27">
        <v>8.5000000000000006E-3</v>
      </c>
      <c r="F39" s="27">
        <v>8.5000000000000006E-3</v>
      </c>
      <c r="G39" s="27">
        <v>1.11E-2</v>
      </c>
      <c r="I39" s="150"/>
      <c r="J39" s="150"/>
      <c r="K39" s="150"/>
      <c r="L39" s="150"/>
      <c r="M39" s="41"/>
      <c r="N39" s="41"/>
      <c r="O39" s="150"/>
      <c r="P39" s="150"/>
      <c r="Q39" s="150"/>
      <c r="R39" s="150"/>
    </row>
    <row r="40" spans="1:18" x14ac:dyDescent="0.2">
      <c r="A40" s="25" t="str">
        <f>A39</f>
        <v>Fornecimento de Materiais e Equipamentos</v>
      </c>
      <c r="B40" s="91" t="s">
        <v>36</v>
      </c>
      <c r="C40" s="25" t="str">
        <f t="shared" si="0"/>
        <v>Fornecimento de Materiais e Equipamentos-L</v>
      </c>
      <c r="E40" s="27">
        <v>3.5000000000000003E-2</v>
      </c>
      <c r="F40" s="27">
        <v>5.1100000000000007E-2</v>
      </c>
      <c r="G40" s="27">
        <v>6.2199999999999998E-2</v>
      </c>
      <c r="I40" s="173" t="s">
        <v>72</v>
      </c>
      <c r="J40" s="173"/>
      <c r="K40" s="173"/>
      <c r="L40" s="173"/>
      <c r="M40" s="42"/>
      <c r="N40" s="42"/>
      <c r="O40" s="173" t="s">
        <v>73</v>
      </c>
      <c r="P40" s="173"/>
      <c r="Q40" s="173"/>
      <c r="R40" s="173"/>
    </row>
    <row r="41" spans="1:18" ht="15" customHeight="1" x14ac:dyDescent="0.2">
      <c r="A41" s="25" t="str">
        <f>A40</f>
        <v>Fornecimento de Materiais e Equipamentos</v>
      </c>
      <c r="B41" s="29" t="s">
        <v>37</v>
      </c>
      <c r="C41" s="25" t="str">
        <f t="shared" si="0"/>
        <v>Fornecimento de Materiais e Equipamentos-BDI PAD</v>
      </c>
      <c r="E41" s="27">
        <v>0.111</v>
      </c>
      <c r="F41" s="27">
        <v>0.14019999999999999</v>
      </c>
      <c r="G41" s="27">
        <v>0.16800000000000001</v>
      </c>
      <c r="I41" s="43" t="s">
        <v>74</v>
      </c>
      <c r="J41" s="147" t="s">
        <v>75</v>
      </c>
      <c r="K41" s="147"/>
      <c r="L41" s="147"/>
      <c r="M41" s="44"/>
      <c r="N41" s="44"/>
      <c r="O41" s="43" t="s">
        <v>74</v>
      </c>
      <c r="P41" s="149" t="s">
        <v>76</v>
      </c>
      <c r="Q41" s="149"/>
      <c r="R41" s="149"/>
    </row>
    <row r="42" spans="1:18" ht="14.25" x14ac:dyDescent="0.2">
      <c r="A42" s="25" t="s">
        <v>77</v>
      </c>
      <c r="B42" s="91" t="s">
        <v>78</v>
      </c>
      <c r="C42" s="25" t="str">
        <f t="shared" si="0"/>
        <v>Estudos e Projetos, Planos e Gerenciamento e outros correlatos-K1</v>
      </c>
      <c r="E42" s="27" t="s">
        <v>54</v>
      </c>
      <c r="F42" s="27" t="s">
        <v>54</v>
      </c>
      <c r="G42" s="27" t="s">
        <v>54</v>
      </c>
      <c r="I42" s="43" t="s">
        <v>79</v>
      </c>
      <c r="J42" s="147" t="s">
        <v>80</v>
      </c>
      <c r="K42" s="147"/>
      <c r="L42" s="147"/>
      <c r="M42" s="44"/>
      <c r="N42" s="44"/>
      <c r="O42" s="43" t="s">
        <v>81</v>
      </c>
      <c r="P42" s="149" t="s">
        <v>82</v>
      </c>
      <c r="Q42" s="149"/>
      <c r="R42" s="149"/>
    </row>
    <row r="43" spans="1:18" ht="14.25" x14ac:dyDescent="0.2">
      <c r="A43" s="25" t="str">
        <f>A42</f>
        <v>Estudos e Projetos, Planos e Gerenciamento e outros correlatos</v>
      </c>
      <c r="B43" s="91" t="s">
        <v>83</v>
      </c>
      <c r="C43" s="25" t="str">
        <f t="shared" si="0"/>
        <v>Estudos e Projetos, Planos e Gerenciamento e outros correlatos-K2</v>
      </c>
      <c r="E43" s="27" t="s">
        <v>54</v>
      </c>
      <c r="F43" s="27">
        <v>0.2</v>
      </c>
      <c r="G43" s="27" t="s">
        <v>54</v>
      </c>
      <c r="I43" s="43" t="s">
        <v>155</v>
      </c>
      <c r="J43" s="147" t="s">
        <v>84</v>
      </c>
      <c r="K43" s="147"/>
      <c r="L43" s="147"/>
      <c r="M43" s="44"/>
      <c r="N43" s="44"/>
      <c r="O43" s="44"/>
      <c r="P43" s="44"/>
      <c r="Q43" s="44"/>
      <c r="R43" s="44"/>
    </row>
    <row r="44" spans="1:18" x14ac:dyDescent="0.2">
      <c r="A44" s="25" t="str">
        <f>A43</f>
        <v>Estudos e Projetos, Planos e Gerenciamento e outros correlatos</v>
      </c>
      <c r="B44" s="91" t="s">
        <v>85</v>
      </c>
      <c r="C44" s="25" t="str">
        <f t="shared" si="0"/>
        <v>Estudos e Projetos, Planos e Gerenciamento e outros correlatos-</v>
      </c>
      <c r="E44" s="27" t="s">
        <v>54</v>
      </c>
      <c r="F44" s="27" t="s">
        <v>54</v>
      </c>
      <c r="G44" s="27" t="s">
        <v>54</v>
      </c>
    </row>
    <row r="45" spans="1:18" hidden="1" x14ac:dyDescent="0.2">
      <c r="A45" s="25" t="str">
        <f>A44</f>
        <v>Estudos e Projetos, Planos e Gerenciamento e outros correlatos</v>
      </c>
      <c r="B45" s="91" t="s">
        <v>85</v>
      </c>
      <c r="C45" s="25" t="str">
        <f t="shared" si="0"/>
        <v>Estudos e Projetos, Planos e Gerenciamento e outros correlatos-</v>
      </c>
      <c r="E45" s="27" t="s">
        <v>54</v>
      </c>
      <c r="F45" s="27" t="s">
        <v>54</v>
      </c>
      <c r="G45" s="27" t="s">
        <v>54</v>
      </c>
    </row>
    <row r="46" spans="1:18" hidden="1" x14ac:dyDescent="0.2">
      <c r="A46" s="25" t="str">
        <f>A45</f>
        <v>Estudos e Projetos, Planos e Gerenciamento e outros correlatos</v>
      </c>
      <c r="B46" s="91" t="s">
        <v>86</v>
      </c>
      <c r="C46" s="25" t="str">
        <f t="shared" si="0"/>
        <v>Estudos e Projetos, Planos e Gerenciamento e outros correlatos-K3</v>
      </c>
      <c r="E46" s="27" t="s">
        <v>54</v>
      </c>
      <c r="F46" s="27">
        <v>0.12</v>
      </c>
      <c r="G46" s="27" t="s">
        <v>54</v>
      </c>
    </row>
    <row r="47" spans="1:18" hidden="1" x14ac:dyDescent="0.2">
      <c r="A47" s="25" t="str">
        <f>A46</f>
        <v>Estudos e Projetos, Planos e Gerenciamento e outros correlatos</v>
      </c>
      <c r="B47" s="29" t="s">
        <v>37</v>
      </c>
      <c r="C47" s="25" t="str">
        <f t="shared" si="0"/>
        <v>Estudos e Projetos, Planos e Gerenciamento e outros correlatos-BDI PAD</v>
      </c>
      <c r="E47" s="27" t="s">
        <v>54</v>
      </c>
      <c r="F47" s="27" t="s">
        <v>54</v>
      </c>
      <c r="G47" s="27" t="s">
        <v>54</v>
      </c>
    </row>
    <row r="48" spans="1:18" hidden="1" x14ac:dyDescent="0.2"/>
    <row r="49" spans="1:7" hidden="1" x14ac:dyDescent="0.2"/>
    <row r="50" spans="1:7" hidden="1" x14ac:dyDescent="0.2">
      <c r="A50" s="25" t="s">
        <v>30</v>
      </c>
    </row>
    <row r="51" spans="1:7" hidden="1" x14ac:dyDescent="0.2">
      <c r="A51" s="25" t="s">
        <v>39</v>
      </c>
    </row>
    <row r="52" spans="1:7" hidden="1" x14ac:dyDescent="0.2">
      <c r="A52" s="25" t="s">
        <v>44</v>
      </c>
    </row>
    <row r="53" spans="1:7" hidden="1" x14ac:dyDescent="0.2">
      <c r="A53" s="25" t="s">
        <v>55</v>
      </c>
    </row>
    <row r="54" spans="1:7" hidden="1" x14ac:dyDescent="0.2">
      <c r="A54" s="25" t="s">
        <v>63</v>
      </c>
    </row>
    <row r="55" spans="1:7" hidden="1" x14ac:dyDescent="0.2">
      <c r="A55" s="25" t="s">
        <v>68</v>
      </c>
    </row>
    <row r="56" spans="1:7" hidden="1" x14ac:dyDescent="0.2">
      <c r="A56" s="25" t="s">
        <v>77</v>
      </c>
    </row>
    <row r="57" spans="1:7" ht="14.25" hidden="1" x14ac:dyDescent="0.2">
      <c r="A57" s="45"/>
      <c r="B57" s="44"/>
      <c r="C57" s="44"/>
      <c r="D57" s="44"/>
      <c r="E57" s="44"/>
      <c r="F57" s="44"/>
      <c r="G57" s="44"/>
    </row>
    <row r="58" spans="1:7" ht="12.75" customHeight="1" x14ac:dyDescent="0.2"/>
    <row r="59" spans="1:7" ht="12.75" customHeight="1" x14ac:dyDescent="0.2"/>
    <row r="60" spans="1:7" ht="12.75" hidden="1" customHeight="1" x14ac:dyDescent="0.2"/>
  </sheetData>
  <protectedRanges>
    <protectedRange sqref="Q11 I5 Q13:R14 N18:N23 I37 J41:L43 P37 P41:R42 I8" name="Intervalo1_2"/>
  </protectedRanges>
  <mergeCells count="47">
    <mergeCell ref="J43:L43"/>
    <mergeCell ref="I4:R4"/>
    <mergeCell ref="I1:R2"/>
    <mergeCell ref="I40:L40"/>
    <mergeCell ref="O40:R40"/>
    <mergeCell ref="P41:R41"/>
    <mergeCell ref="J42:L42"/>
    <mergeCell ref="P42:R42"/>
    <mergeCell ref="I26:L26"/>
    <mergeCell ref="I27:L27"/>
    <mergeCell ref="P27:R27"/>
    <mergeCell ref="I29:R29"/>
    <mergeCell ref="L30:L31"/>
    <mergeCell ref="M30:O30"/>
    <mergeCell ref="P30:P31"/>
    <mergeCell ref="M31:O31"/>
    <mergeCell ref="I18:L18"/>
    <mergeCell ref="I19:L19"/>
    <mergeCell ref="I20:L20"/>
    <mergeCell ref="I21:L21"/>
    <mergeCell ref="I37:L37"/>
    <mergeCell ref="I36:L36"/>
    <mergeCell ref="I22:L22"/>
    <mergeCell ref="I23:L23"/>
    <mergeCell ref="I24:L24"/>
    <mergeCell ref="I25:L25"/>
    <mergeCell ref="I16:L17"/>
    <mergeCell ref="M16:M17"/>
    <mergeCell ref="N16:N17"/>
    <mergeCell ref="O16:O17"/>
    <mergeCell ref="P16:R16"/>
    <mergeCell ref="I11:P11"/>
    <mergeCell ref="Q11:R11"/>
    <mergeCell ref="I13:P13"/>
    <mergeCell ref="Q13:R13"/>
    <mergeCell ref="I14:P14"/>
    <mergeCell ref="Q14:R14"/>
    <mergeCell ref="I5:R5"/>
    <mergeCell ref="I7:R7"/>
    <mergeCell ref="I8:R8"/>
    <mergeCell ref="I10:P10"/>
    <mergeCell ref="Q10:R10"/>
    <mergeCell ref="J41:L41"/>
    <mergeCell ref="I33:R33"/>
    <mergeCell ref="P37:R37"/>
    <mergeCell ref="I39:L39"/>
    <mergeCell ref="O39:R39"/>
  </mergeCells>
  <conditionalFormatting sqref="O18:O27">
    <cfRule type="cellIs" dxfId="7" priority="4" stopIfTrue="1" operator="equal">
      <formula>"NÃO OK"</formula>
    </cfRule>
    <cfRule type="cellIs" dxfId="6" priority="5" stopIfTrue="1" operator="equal">
      <formula>"OK"</formula>
    </cfRule>
  </conditionalFormatting>
  <conditionalFormatting sqref="I11:R11 Q13:R14 N18:N23 I37:L37 P37:R37 J41:L43 P41:R42 I8 I5">
    <cfRule type="cellIs" dxfId="5" priority="8" stopIfTrue="1" operator="notEqual">
      <formula>""</formula>
    </cfRule>
  </conditionalFormatting>
  <conditionalFormatting sqref="I26:N26">
    <cfRule type="expression" dxfId="4" priority="3" stopIfTrue="1">
      <formula>$Q$11="Não"</formula>
    </cfRule>
  </conditionalFormatting>
  <conditionalFormatting sqref="I27:N27">
    <cfRule type="expression" dxfId="3" priority="2" stopIfTrue="1">
      <formula>$Q$11="sim"</formula>
    </cfRule>
  </conditionalFormatting>
  <conditionalFormatting sqref="P27:R27">
    <cfRule type="expression" dxfId="2" priority="1" stopIfTrue="1">
      <formula>$Q$11="sim"</formula>
    </cfRule>
  </conditionalFormatting>
  <conditionalFormatting sqref="I14:P14">
    <cfRule type="expression" dxfId="1" priority="6" stopIfTrue="1">
      <formula>$I$11=$A$55</formula>
    </cfRule>
  </conditionalFormatting>
  <conditionalFormatting sqref="I13:P13 I33:R33">
    <cfRule type="expression" dxfId="0" priority="7" stopIfTrue="1">
      <formula>$I$11=$A$55</formula>
    </cfRule>
  </conditionalFormatting>
  <dataValidations count="7">
    <dataValidation type="list" allowBlank="1" showInputMessage="1" showErrorMessage="1" sqref="Q11:R11">
      <formula1>"Sim,Não"</formula1>
    </dataValidation>
    <dataValidation operator="greaterThanOrEqual" allowBlank="1" showInputMessage="1" showErrorMessage="1" errorTitle="Erro de valores" error="Digite um valor igual a 0% ou 2%." sqref="N25"/>
    <dataValidation type="decimal" allowBlank="1" showInputMessage="1" showErrorMessage="1" errorTitle="Erro de valores" error="Digite um valor maior do que 0." sqref="N24">
      <formula1>0</formula1>
      <formula2>1</formula2>
    </dataValidation>
    <dataValidation type="decimal" allowBlank="1" showInputMessage="1" showErrorMessage="1" errorTitle="Valor não permitido" error="Digite um percentual entre 0% e 100%." promptTitle="Valores admissíveis:" prompt="Insira valores entre 0 e 100%." sqref="Q13:R13">
      <formula1>0</formula1>
      <formula2>1</formula2>
    </dataValidation>
    <dataValidation type="decimal" operator="greaterThanOrEqual" allowBlank="1" showInputMessage="1" showErrorMessage="1" errorTitle="Valor não permitido" error="Digite um percentual entre 0% e 100%." promptTitle="Valores comuns:" prompt="Normalmente entre 2 e 5%." sqref="Q14:R14">
      <formula1>0</formula1>
    </dataValidation>
    <dataValidation type="decimal" allowBlank="1" showInputMessage="1" showErrorMessage="1" errorTitle="Erro de valores" error="Digite um valor entre 0% e 100%" sqref="N18:N23">
      <formula1>0</formula1>
      <formula2>1</formula2>
    </dataValidation>
    <dataValidation type="list" allowBlank="1" showInputMessage="1" showErrorMessage="1" sqref="I11:P11">
      <formula1>$A$50:$A$56</formula1>
    </dataValidation>
  </dataValidations>
  <printOptions horizontalCentered="1"/>
  <pageMargins left="0.78740157480314965" right="0.19685039370078741" top="0.78740157480314965" bottom="0.19685039370078741" header="0" footer="0"/>
  <pageSetup paperSize="9" scale="88" orientation="portrait" r:id="rId1"/>
  <drawing r:id="rId2"/>
  <legacyDrawing r:id="rId3"/>
  <oleObjects>
    <mc:AlternateContent xmlns:mc="http://schemas.openxmlformats.org/markup-compatibility/2006">
      <mc:Choice Requires="x14">
        <oleObject shapeId="6145" r:id="rId4">
          <objectPr defaultSize="0" autoPict="0" r:id="rId5">
            <anchor moveWithCells="1">
              <from>
                <xdr:col>8</xdr:col>
                <xdr:colOff>76200</xdr:colOff>
                <xdr:row>0</xdr:row>
                <xdr:rowOff>0</xdr:rowOff>
              </from>
              <to>
                <xdr:col>8</xdr:col>
                <xdr:colOff>76200</xdr:colOff>
                <xdr:row>0</xdr:row>
                <xdr:rowOff>190500</xdr:rowOff>
              </to>
            </anchor>
          </objectPr>
        </oleObject>
      </mc:Choice>
      <mc:Fallback>
        <oleObject shapeId="6145" r:id="rId4"/>
      </mc:Fallback>
    </mc:AlternateContent>
    <mc:AlternateContent xmlns:mc="http://schemas.openxmlformats.org/markup-compatibility/2006">
      <mc:Choice Requires="x14">
        <oleObject shapeId="6146" r:id="rId6">
          <objectPr defaultSize="0" autoPict="0" r:id="rId5">
            <anchor moveWithCells="1">
              <from>
                <xdr:col>8</xdr:col>
                <xdr:colOff>76200</xdr:colOff>
                <xdr:row>0</xdr:row>
                <xdr:rowOff>0</xdr:rowOff>
              </from>
              <to>
                <xdr:col>8</xdr:col>
                <xdr:colOff>76200</xdr:colOff>
                <xdr:row>0</xdr:row>
                <xdr:rowOff>133350</xdr:rowOff>
              </to>
            </anchor>
          </objectPr>
        </oleObject>
      </mc:Choice>
      <mc:Fallback>
        <oleObject shapeId="6146" r:id="rId6"/>
      </mc:Fallback>
    </mc:AlternateContent>
    <mc:AlternateContent xmlns:mc="http://schemas.openxmlformats.org/markup-compatibility/2006">
      <mc:Choice Requires="x14">
        <oleObject shapeId="6149" r:id="rId7">
          <objectPr defaultSize="0" autoPict="0" r:id="rId5">
            <anchor moveWithCells="1">
              <from>
                <xdr:col>8</xdr:col>
                <xdr:colOff>76200</xdr:colOff>
                <xdr:row>0</xdr:row>
                <xdr:rowOff>57150</xdr:rowOff>
              </from>
              <to>
                <xdr:col>8</xdr:col>
                <xdr:colOff>76200</xdr:colOff>
                <xdr:row>0</xdr:row>
                <xdr:rowOff>190500</xdr:rowOff>
              </to>
            </anchor>
          </objectPr>
        </oleObject>
      </mc:Choice>
      <mc:Fallback>
        <oleObject shapeId="6149" r:id="rId7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4</vt:i4>
      </vt:variant>
    </vt:vector>
  </HeadingPairs>
  <TitlesOfParts>
    <vt:vector size="9" baseType="lpstr">
      <vt:lpstr>Resumo</vt:lpstr>
      <vt:lpstr>Planilha</vt:lpstr>
      <vt:lpstr>Físico-Financeiro</vt:lpstr>
      <vt:lpstr>Encargos</vt:lpstr>
      <vt:lpstr>BDI</vt:lpstr>
      <vt:lpstr>Encargos!Titulos_de_impressao</vt:lpstr>
      <vt:lpstr>'Físico-Financeiro'!Titulos_de_impressao</vt:lpstr>
      <vt:lpstr>Planilha!Titulos_de_impressao</vt:lpstr>
      <vt:lpstr>Resumo!Titulos_de_impressao</vt:lpstr>
    </vt:vector>
  </TitlesOfParts>
  <Company>Caixa Econômica Federal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Maykon Pereira</cp:lastModifiedBy>
  <cp:lastPrinted>2016-09-22T13:13:42Z</cp:lastPrinted>
  <dcterms:created xsi:type="dcterms:W3CDTF">2013-08-05T18:50:11Z</dcterms:created>
  <dcterms:modified xsi:type="dcterms:W3CDTF">2016-10-26T12:48:35Z</dcterms:modified>
</cp:coreProperties>
</file>